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lowry/Desktop/Aconcagua/Courses/Applied_Geophysics/AppGeo_22/Clifton/"/>
    </mc:Choice>
  </mc:AlternateContent>
  <xr:revisionPtr revIDLastSave="0" documentId="13_ncr:1_{ED72ED40-B494-3249-835F-3CD6EE967D17}" xr6:coauthVersionLast="47" xr6:coauthVersionMax="47" xr10:uidLastSave="{00000000-0000-0000-0000-000000000000}"/>
  <bookViews>
    <workbookView xWindow="2120" yWindow="500" windowWidth="31340" windowHeight="28300" activeTab="1" xr2:uid="{7F4E78B6-D3D7-4ED7-8192-D0B00A62A499}"/>
  </bookViews>
  <sheets>
    <sheet name="Mag_Dat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8" i="1" l="1"/>
  <c r="T79" i="1"/>
  <c r="T77" i="1"/>
  <c r="R78" i="1"/>
  <c r="R79" i="1"/>
  <c r="R77" i="1"/>
  <c r="Q78" i="1"/>
  <c r="Q79" i="1"/>
  <c r="Q7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9" i="1"/>
  <c r="C2" i="1"/>
  <c r="C3" i="1"/>
  <c r="C4" i="1"/>
  <c r="C5" i="1"/>
  <c r="B2" i="1"/>
  <c r="B3" i="1"/>
  <c r="B4" i="1"/>
  <c r="B5" i="1"/>
  <c r="C7" i="1"/>
  <c r="C8" i="1"/>
  <c r="C9" i="1"/>
  <c r="C10" i="1"/>
  <c r="C11" i="1"/>
  <c r="C12" i="1"/>
  <c r="C13" i="1"/>
  <c r="C14" i="1"/>
  <c r="C15" i="1"/>
  <c r="C16" i="1"/>
  <c r="C6" i="1"/>
  <c r="B7" i="1"/>
  <c r="B8" i="1"/>
  <c r="B9" i="1"/>
  <c r="B10" i="1"/>
  <c r="B11" i="1"/>
  <c r="B12" i="1"/>
  <c r="B13" i="1"/>
  <c r="C34" i="1" s="1"/>
  <c r="S78" i="1" s="1"/>
  <c r="B14" i="1"/>
  <c r="B15" i="1"/>
  <c r="B16" i="1"/>
  <c r="B6" i="1"/>
  <c r="R38" i="1"/>
  <c r="Q44" i="1" s="1"/>
  <c r="S79" i="1" l="1"/>
  <c r="S77" i="1"/>
  <c r="D34" i="1"/>
  <c r="E18" i="1"/>
  <c r="J10" i="1" s="1"/>
  <c r="H8" i="1"/>
  <c r="H7" i="1"/>
  <c r="H12" i="1"/>
  <c r="H4" i="1"/>
  <c r="H6" i="1"/>
  <c r="H11" i="1"/>
  <c r="H3" i="1"/>
  <c r="H16" i="1"/>
  <c r="H10" i="1"/>
  <c r="H2" i="1"/>
  <c r="H15" i="1"/>
  <c r="H9" i="1"/>
  <c r="J3" i="1"/>
  <c r="J2" i="1"/>
  <c r="J6" i="1"/>
  <c r="H5" i="1"/>
  <c r="H13" i="1"/>
  <c r="H14" i="1"/>
  <c r="Q59" i="1"/>
  <c r="Q55" i="1"/>
  <c r="Q51" i="1"/>
  <c r="Q47" i="1"/>
  <c r="Q63" i="1"/>
  <c r="Q67" i="1"/>
  <c r="Q66" i="1"/>
  <c r="Q43" i="1"/>
  <c r="Q40" i="1"/>
  <c r="Q65" i="1"/>
  <c r="Q61" i="1"/>
  <c r="Q57" i="1"/>
  <c r="Q53" i="1"/>
  <c r="Q49" i="1"/>
  <c r="Q45" i="1"/>
  <c r="Q62" i="1"/>
  <c r="Q58" i="1"/>
  <c r="Q54" i="1"/>
  <c r="Q50" i="1"/>
  <c r="Q46" i="1"/>
  <c r="Q68" i="1"/>
  <c r="Q64" i="1"/>
  <c r="Q60" i="1"/>
  <c r="Q56" i="1"/>
  <c r="Q52" i="1"/>
  <c r="Q48" i="1"/>
  <c r="Q42" i="1"/>
  <c r="Q41" i="1"/>
  <c r="J11" i="1" l="1"/>
  <c r="J4" i="1"/>
  <c r="J8" i="1"/>
  <c r="J15" i="1"/>
  <c r="J13" i="1"/>
  <c r="J9" i="1"/>
  <c r="J14" i="1"/>
  <c r="J5" i="1"/>
  <c r="J7" i="1"/>
  <c r="J16" i="1"/>
  <c r="J12" i="1"/>
</calcChain>
</file>

<file path=xl/sharedStrings.xml><?xml version="1.0" encoding="utf-8"?>
<sst xmlns="http://schemas.openxmlformats.org/spreadsheetml/2006/main" count="98" uniqueCount="60">
  <si>
    <t>Site #</t>
  </si>
  <si>
    <t>Latitiude</t>
  </si>
  <si>
    <t>Longitude</t>
  </si>
  <si>
    <t>Time</t>
  </si>
  <si>
    <t>Site 5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</si>
  <si>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</si>
  <si>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</si>
  <si>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</si>
  <si>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</si>
  <si>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</si>
  <si>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</si>
  <si>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</si>
  <si>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</si>
  <si>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</si>
  <si>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</si>
  <si>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15R</t>
  </si>
  <si>
    <t>Site 14R</t>
  </si>
  <si>
    <t>Site 13R</t>
  </si>
  <si>
    <t>Site 12R</t>
  </si>
  <si>
    <t>Site 11R</t>
  </si>
  <si>
    <t>Site 10R</t>
  </si>
  <si>
    <t>Site 9R</t>
  </si>
  <si>
    <t>Site 8R</t>
  </si>
  <si>
    <t>Site 7R</t>
  </si>
  <si>
    <t>Site 6R</t>
  </si>
  <si>
    <t>Site 5R</t>
  </si>
  <si>
    <t>Site 4</t>
  </si>
  <si>
    <t>Site 3</t>
  </si>
  <si>
    <t>Site 2</t>
  </si>
  <si>
    <t>Site 1</t>
  </si>
  <si>
    <t>Site 1R</t>
  </si>
  <si>
    <t>Site 2R</t>
  </si>
  <si>
    <t>Site 3R</t>
  </si>
  <si>
    <t>Site 4R</t>
  </si>
  <si>
    <t>Time(min)</t>
  </si>
  <si>
    <t>Time 2</t>
  </si>
  <si>
    <t>Time 2(min)</t>
  </si>
  <si>
    <t>Mag</t>
  </si>
  <si>
    <t>Mag 2</t>
  </si>
  <si>
    <t>(Raw Measurements)</t>
  </si>
  <si>
    <t>X position</t>
  </si>
  <si>
    <t>Y position</t>
  </si>
  <si>
    <t>Time 1</t>
  </si>
  <si>
    <t>1st (nT)</t>
  </si>
  <si>
    <t>2nd (nT)</t>
  </si>
  <si>
    <t>Tdiff</t>
  </si>
  <si>
    <t>Hdiff</t>
  </si>
  <si>
    <t>Prof dist</t>
  </si>
  <si>
    <t>Mean anomaly</t>
  </si>
  <si>
    <t>Earth radius</t>
  </si>
  <si>
    <t>Profile angle</t>
  </si>
  <si>
    <t>from East</t>
  </si>
  <si>
    <t>One-sigma all</t>
  </si>
  <si>
    <t>One-sigma</t>
  </si>
  <si>
    <t>WMM-Z</t>
  </si>
  <si>
    <t>Corrected</t>
  </si>
  <si>
    <t>Elevation</t>
  </si>
  <si>
    <t>Seismic Locs:</t>
  </si>
  <si>
    <t>Profile Dist (m)</t>
  </si>
  <si>
    <t>Elev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</si>
</sst>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2" borderId="0" xfId="0" applyFill="1"/>
    <xf numFmtId="165" fontId="0" fillId="0" borderId="0" xfId="0" applyNumberForma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Sheet1!$D$39:$D$53</c:f>
              <c:numCache>
                <c:formatCode>0.000000</c:formatCode>
                <c:ptCount val="15"/>
                <c:pt idx="0">
                  <c:v>42.208815000000001</c:v>
                </c:pt>
                <c:pt idx="1">
                  <c:v>42.208917</c:v>
                </c:pt>
                <c:pt idx="2">
                  <c:v>42.209038999999997</c:v>
                </c:pt>
                <c:pt idx="3">
                  <c:v>42.209035</c:v>
                </c:pt>
                <c:pt idx="4">
                  <c:v>42.209104000000004</c:v>
                </c:pt>
                <c:pt idx="5">
                  <c:v>42.209107000000003</c:v>
                </c:pt>
                <c:pt idx="6">
                  <c:v>42.209127000000002</c:v>
                </c:pt>
                <c:pt idx="7">
                  <c:v>42.209175999999999</c:v>
                </c:pt>
                <c:pt idx="8">
                  <c:v>42.209195000000001</c:v>
                </c:pt>
                <c:pt idx="9">
                  <c:v>42.209229000000001</c:v>
                </c:pt>
                <c:pt idx="10">
                  <c:v>42.209285999999999</c:v>
                </c:pt>
                <c:pt idx="11">
                  <c:v>42.209349000000003</c:v>
                </c:pt>
                <c:pt idx="12">
                  <c:v>42.209345999999996</c:v>
                </c:pt>
                <c:pt idx="13">
                  <c:v>42.209381</c:v>
                </c:pt>
                <c:pt idx="14">
                  <c:v>42.209248000000002</c:v>
                </c:pt>
              </c:numCache>
            </c:numRef>
          </c:xVal>
          <c:yVal>
            <c:numRef>
              <c:f>Sheet1!$E$39:$E$53</c:f>
              <c:numCache>
                <c:formatCode>0.000000</c:formatCode>
                <c:ptCount val="15"/>
                <c:pt idx="0">
                  <c:v>-112.045085</c:v>
                </c:pt>
                <c:pt idx="1">
                  <c:v>-112.045405</c:v>
                </c:pt>
                <c:pt idx="2">
                  <c:v>-112.045743</c:v>
                </c:pt>
                <c:pt idx="3">
                  <c:v>-112.045873</c:v>
                </c:pt>
                <c:pt idx="4">
                  <c:v>-112.045981</c:v>
                </c:pt>
                <c:pt idx="5">
                  <c:v>-112.046058</c:v>
                </c:pt>
                <c:pt idx="6">
                  <c:v>-112.046218</c:v>
                </c:pt>
                <c:pt idx="7">
                  <c:v>-112.046328</c:v>
                </c:pt>
                <c:pt idx="8">
                  <c:v>-112.046391</c:v>
                </c:pt>
                <c:pt idx="9">
                  <c:v>-112.04646</c:v>
                </c:pt>
                <c:pt idx="10">
                  <c:v>-112.046603</c:v>
                </c:pt>
                <c:pt idx="11">
                  <c:v>-112.046693</c:v>
                </c:pt>
                <c:pt idx="12">
                  <c:v>-112.046815</c:v>
                </c:pt>
                <c:pt idx="13">
                  <c:v>-112.0472</c:v>
                </c:pt>
                <c:pt idx="14">
                  <c:v>-112.04758099999999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1C-734C-8B5B-E247CF62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217696"/>
        <c:axId val="109079648"/>
      </c:scatterChart>
      <c:valAx>
        <c:axId val="11321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79648"/>
        <c:crosses val="autoZero"/>
        <c:crossBetween val="midCat"/>
      </c:valAx>
      <c:valAx>
        <c:axId val="1090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17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Y position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Sheet1!$B$2:$B$16</c:f>
              <c:numCache>
                <c:formatCode>General</c:formatCode>
                <c:ptCount val="15"/>
                <c:pt idx="0">
                  <c:v>-73.790062598388104</c:v>
                </c:pt>
                <c:pt idx="1">
                  <c:v>-47.4364053288378</c:v>
                </c:pt>
                <c:pt idx="2">
                  <c:v>-19.600173621263771</c:v>
                </c:pt>
                <c:pt idx="3">
                  <c:v>-8.8938510750252515</c:v>
                </c:pt>
                <c:pt idx="4">
                  <c:v>0</c:v>
                </c:pt>
                <c:pt idx="5">
                  <c:v>6.340986779419115</c:v>
                </c:pt>
                <c:pt idx="6">
                  <c:v>19.517935250350931</c:v>
                </c:pt>
                <c:pt idx="7">
                  <c:v>28.577120801445581</c:v>
                </c:pt>
                <c:pt idx="8">
                  <c:v>33.765381145589963</c:v>
                </c:pt>
                <c:pt idx="9">
                  <c:v>39.447946644482379</c:v>
                </c:pt>
                <c:pt idx="10">
                  <c:v>51.224714587198399</c:v>
                </c:pt>
                <c:pt idx="11">
                  <c:v>58.63677418355622</c:v>
                </c:pt>
                <c:pt idx="12">
                  <c:v>68.684100485239156</c:v>
                </c:pt>
                <c:pt idx="13">
                  <c:v>100.39080684365236</c:v>
                </c:pt>
                <c:pt idx="14">
                  <c:v>131.76809610477622</c:v>
                </c:pt>
              </c:numCache>
            </c:numRef>
          </c:xVal>
          <c:yVal>
            <c:numRef>
              <c:f>Sheet1!$C$2:$C$16</c:f>
              <c:numCache>
                <c:formatCode>General</c:formatCode>
                <c:ptCount val="15"/>
                <c:pt idx="0">
                  <c:v>-32.132644834431161</c:v>
                </c:pt>
                <c:pt idx="1">
                  <c:v>-20.791724111117048</c:v>
                </c:pt>
                <c:pt idx="2">
                  <c:v>-7.2269700213683219</c:v>
                </c:pt>
                <c:pt idx="3">
                  <c:v>-7.6721158619809389</c:v>
                </c:pt>
                <c:pt idx="4">
                  <c:v>0</c:v>
                </c:pt>
                <c:pt idx="5">
                  <c:v>0.32883852196524632</c:v>
                </c:pt>
                <c:pt idx="6">
                  <c:v>2.5577634383868904</c:v>
                </c:pt>
                <c:pt idx="7">
                  <c:v>8.005490357453187</c:v>
                </c:pt>
                <c:pt idx="8">
                  <c:v>10.117686778905476</c:v>
                </c:pt>
                <c:pt idx="9">
                  <c:v>13.898372232363736</c:v>
                </c:pt>
                <c:pt idx="10">
                  <c:v>20.235818873088217</c:v>
                </c:pt>
                <c:pt idx="11">
                  <c:v>27.240389855963727</c:v>
                </c:pt>
                <c:pt idx="12">
                  <c:v>26.906882619577182</c:v>
                </c:pt>
                <c:pt idx="13">
                  <c:v>30.798672614368996</c:v>
                </c:pt>
                <c:pt idx="14">
                  <c:v>16.010699305469437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B3-5F44-BB94-B7ED0CF5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91488"/>
        <c:axId val="84417504"/>
      </c:scatterChart>
      <c:valAx>
        <c:axId val="8469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17504"/>
        <c:crosses val="autoZero"/>
        <c:crossBetween val="midCat"/>
      </c:valAx>
      <c:valAx>
        <c:axId val="844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91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Sheet1!$H$19:$H$33</c:f>
              <c:numCache>
                <c:formatCode>General</c:formatCode>
                <c:ptCount val="15"/>
                <c:pt idx="0">
                  <c:v>1.724137931034484</c:v>
                </c:pt>
                <c:pt idx="1">
                  <c:v>5.1724137931034448</c:v>
                </c:pt>
                <c:pt idx="2">
                  <c:v>8.6206896551724128</c:v>
                </c:pt>
                <c:pt idx="3">
                  <c:v>12.068965517241381</c:v>
                </c:pt>
                <c:pt idx="4">
                  <c:v>36.206896551724135</c:v>
                </c:pt>
                <c:pt idx="5">
                  <c:v>32.758620689655167</c:v>
                </c:pt>
                <c:pt idx="6">
                  <c:v>29.310344827586203</c:v>
                </c:pt>
                <c:pt idx="7">
                  <c:v>25.862068965517238</c:v>
                </c:pt>
                <c:pt idx="8">
                  <c:v>22.413793103448278</c:v>
                </c:pt>
                <c:pt idx="9">
                  <c:v>18.96551724137931</c:v>
                </c:pt>
                <c:pt idx="10">
                  <c:v>15.517241379310342</c:v>
                </c:pt>
                <c:pt idx="11">
                  <c:v>12.068965517241379</c:v>
                </c:pt>
                <c:pt idx="12">
                  <c:v>8.6206896551724128</c:v>
                </c:pt>
                <c:pt idx="13">
                  <c:v>5.1724137931034502</c:v>
                </c:pt>
                <c:pt idx="14">
                  <c:v>1.724137931034484</c:v>
                </c:pt>
              </c:numCache>
            </c:numRef>
          </c:xVal>
          <c:yVal>
            <c:numRef>
              <c:f>Sheet1!$I$19:$I$33</c:f>
              <c:numCache>
                <c:formatCode>General</c:formatCode>
                <c:ptCount val="15"/>
                <c:pt idx="0">
                  <c:v>-20</c:v>
                </c:pt>
                <c:pt idx="1">
                  <c:v>180</c:v>
                </c:pt>
                <c:pt idx="2">
                  <c:v>-70</c:v>
                </c:pt>
                <c:pt idx="3">
                  <c:v>-10</c:v>
                </c:pt>
                <c:pt idx="4">
                  <c:v>0</c:v>
                </c:pt>
                <c:pt idx="5">
                  <c:v>30</c:v>
                </c:pt>
                <c:pt idx="6">
                  <c:v>30</c:v>
                </c:pt>
                <c:pt idx="7">
                  <c:v>10</c:v>
                </c:pt>
                <c:pt idx="8">
                  <c:v>30</c:v>
                </c:pt>
                <c:pt idx="9">
                  <c:v>-20</c:v>
                </c:pt>
                <c:pt idx="10">
                  <c:v>110</c:v>
                </c:pt>
                <c:pt idx="11">
                  <c:v>20</c:v>
                </c:pt>
                <c:pt idx="12">
                  <c:v>60</c:v>
                </c:pt>
                <c:pt idx="13">
                  <c:v>70</c:v>
                </c:pt>
                <c:pt idx="14">
                  <c:v>-30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FC-0E4F-9449-C00A64635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48512"/>
        <c:axId val="138068528"/>
      </c:scatterChart>
      <c:valAx>
        <c:axId val="1380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68528"/>
        <c:crosses val="autoZero"/>
        <c:crossBetween val="midCat"/>
      </c:valAx>
      <c:valAx>
        <c:axId val="13806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4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Sheet1!$J$2:$J$16</c:f>
                <c:numCache>
                  <c:formatCode>General</c:formatCode>
                  <c:ptCount val="15"/>
                  <c:pt idx="0">
                    <c:v>34.252215778169536</c:v>
                  </c:pt>
                  <c:pt idx="1">
                    <c:v>71.925060206539186</c:v>
                  </c:pt>
                  <c:pt idx="2">
                    <c:v>41.661904489764822</c:v>
                  </c:pt>
                  <c:pt idx="3">
                    <c:v>33.700360320244144</c:v>
                  </c:pt>
                  <c:pt idx="4">
                    <c:v>33.514389233794581</c:v>
                  </c:pt>
                  <c:pt idx="5">
                    <c:v>35.152727998183671</c:v>
                  </c:pt>
                  <c:pt idx="6">
                    <c:v>35.152727998183671</c:v>
                  </c:pt>
                  <c:pt idx="7">
                    <c:v>33.700360320244144</c:v>
                  </c:pt>
                  <c:pt idx="8">
                    <c:v>35.152727998183671</c:v>
                  </c:pt>
                  <c:pt idx="9">
                    <c:v>34.252215778169536</c:v>
                  </c:pt>
                  <c:pt idx="10">
                    <c:v>51.339208074475458</c:v>
                  </c:pt>
                  <c:pt idx="11">
                    <c:v>34.252215778169536</c:v>
                  </c:pt>
                  <c:pt idx="12">
                    <c:v>39.663765400101461</c:v>
                  </c:pt>
                  <c:pt idx="13">
                    <c:v>41.661904489764822</c:v>
                  </c:pt>
                  <c:pt idx="14">
                    <c:v>35.152727998183671</c:v>
                  </c:pt>
                </c:numCache>
              </c:numRef>
            </c:plus>
            <c:minus>
              <c:numRef>
                <c:f>Sheet1!$J$2:$J$16</c:f>
                <c:numCache>
                  <c:formatCode>General</c:formatCode>
                  <c:ptCount val="15"/>
                  <c:pt idx="0">
                    <c:v>34.252215778169536</c:v>
                  </c:pt>
                  <c:pt idx="1">
                    <c:v>71.925060206539186</c:v>
                  </c:pt>
                  <c:pt idx="2">
                    <c:v>41.661904489764822</c:v>
                  </c:pt>
                  <c:pt idx="3">
                    <c:v>33.700360320244144</c:v>
                  </c:pt>
                  <c:pt idx="4">
                    <c:v>33.514389233794581</c:v>
                  </c:pt>
                  <c:pt idx="5">
                    <c:v>35.152727998183671</c:v>
                  </c:pt>
                  <c:pt idx="6">
                    <c:v>35.152727998183671</c:v>
                  </c:pt>
                  <c:pt idx="7">
                    <c:v>33.700360320244144</c:v>
                  </c:pt>
                  <c:pt idx="8">
                    <c:v>35.152727998183671</c:v>
                  </c:pt>
                  <c:pt idx="9">
                    <c:v>34.252215778169536</c:v>
                  </c:pt>
                  <c:pt idx="10">
                    <c:v>51.339208074475458</c:v>
                  </c:pt>
                  <c:pt idx="11">
                    <c:v>34.252215778169536</c:v>
                  </c:pt>
                  <c:pt idx="12">
                    <c:v>39.663765400101461</c:v>
                  </c:pt>
                  <c:pt idx="13">
                    <c:v>41.661904489764822</c:v>
                  </c:pt>
                  <c:pt idx="14">
                    <c:v>35.152727998183671</c:v>
                  </c:pt>
                </c:numCache>
              </c:numRef>
            </c:minus>
            <c:spPr>
              <a:noFill/>
              <a:ln w="22225" cap="flat" cmpd="sng" algn="ctr">
                <a:solidFill>
                  <a:srgbClr val="FF000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Sheet1!$H$2:$H$16</c:f>
              <c:numCache>
                <c:formatCode>General</c:formatCode>
                <c:ptCount val="15"/>
                <c:pt idx="0">
                  <c:v>-80.459228769282959</c:v>
                </c:pt>
                <c:pt idx="1">
                  <c:v>-51.780620207124045</c:v>
                </c:pt>
                <c:pt idx="2">
                  <c:v>-20.820506034652585</c:v>
                </c:pt>
                <c:pt idx="3">
                  <c:v>-11.298346191951342</c:v>
                </c:pt>
                <c:pt idx="4">
                  <c:v>0</c:v>
                </c:pt>
                <c:pt idx="5">
                  <c:v>5.8892711704371763</c:v>
                </c:pt>
                <c:pt idx="6">
                  <c:v>18.778706460932291</c:v>
                </c:pt>
                <c:pt idx="7">
                  <c:v>29.289823646027539</c:v>
                </c:pt>
                <c:pt idx="8">
                  <c:v>34.885030911461925</c:v>
                </c:pt>
                <c:pt idx="9">
                  <c:v>41.631493076188313</c:v>
                </c:pt>
                <c:pt idx="10">
                  <c:v>54.982076266723553</c:v>
                </c:pt>
                <c:pt idx="11">
                  <c:v>64.655317849023504</c:v>
                </c:pt>
                <c:pt idx="12">
                  <c:v>73.626860417506805</c:v>
                </c:pt>
                <c:pt idx="13">
                  <c:v>104.02177491049849</c:v>
                </c:pt>
                <c:pt idx="14">
                  <c:v>126.2478332548136</c:v>
                </c:pt>
              </c:numCache>
            </c:numRef>
          </c:xVal>
          <c:yVal>
            <c:numRef>
              <c:f>Sheet1!$I$2:$I$16</c:f>
              <c:numCache>
                <c:formatCode>General</c:formatCode>
                <c:ptCount val="15"/>
                <c:pt idx="0">
                  <c:v>190</c:v>
                </c:pt>
                <c:pt idx="1">
                  <c:v>120</c:v>
                </c:pt>
                <c:pt idx="2">
                  <c:v>55</c:v>
                </c:pt>
                <c:pt idx="3">
                  <c:v>105</c:v>
                </c:pt>
                <c:pt idx="4">
                  <c:v>150</c:v>
                </c:pt>
                <c:pt idx="5">
                  <c:v>185</c:v>
                </c:pt>
                <c:pt idx="6">
                  <c:v>215</c:v>
                </c:pt>
                <c:pt idx="7">
                  <c:v>295</c:v>
                </c:pt>
                <c:pt idx="8">
                  <c:v>235</c:v>
                </c:pt>
                <c:pt idx="9">
                  <c:v>290</c:v>
                </c:pt>
                <c:pt idx="10">
                  <c:v>255</c:v>
                </c:pt>
                <c:pt idx="11">
                  <c:v>200</c:v>
                </c:pt>
                <c:pt idx="12">
                  <c:v>190</c:v>
                </c:pt>
                <c:pt idx="13">
                  <c:v>305</c:v>
                </c:pt>
                <c:pt idx="14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60-A543-83D6-3AC755E4E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25872"/>
        <c:axId val="114856896"/>
      </c:scatterChart>
      <c:valAx>
        <c:axId val="115025872"/>
        <c:scaling>
          <c:orientation val="minMax"/>
          <c:max val="130"/>
          <c:min val="-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856896"/>
        <c:crossesAt val="0"/>
        <c:crossBetween val="midCat"/>
        <c:majorUnit val="20"/>
        <c:minorUnit val="10"/>
      </c:valAx>
      <c:valAx>
        <c:axId val="11485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25872"/>
        <c:crossesAt val="-9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Sheet1!$S$77:$S$79</c:f>
              <c:numCache>
                <c:formatCode>0.00</c:formatCode>
                <c:ptCount val="3"/>
                <c:pt idx="0">
                  <c:v>66.116389755756671</c:v>
                </c:pt>
                <c:pt idx="1">
                  <c:v>41.376910409665577</c:v>
                </c:pt>
                <c:pt idx="2">
                  <c:v>2.4556872894461597</c:v>
                </c:pt>
              </c:numCache>
            </c:numRef>
          </c:xVal>
          <c:yVal>
            <c:numRef>
              <c:f>Sheet1!$T$77:$T$79</c:f>
              <c:numCache>
                <c:formatCode>0.00</c:formatCode>
                <c:ptCount val="3"/>
                <c:pt idx="0">
                  <c:v>1725.1680000000001</c:v>
                </c:pt>
                <c:pt idx="1">
                  <c:v>1718.1576</c:v>
                </c:pt>
                <c:pt idx="2">
                  <c:v>1701.6984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DB-EA45-B526-1C6AB3DEA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038432"/>
        <c:axId val="724446096"/>
      </c:scatterChart>
      <c:valAx>
        <c:axId val="71003843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446096"/>
        <c:crosses val="autoZero"/>
        <c:crossBetween val="midCat"/>
      </c:valAx>
      <c:valAx>
        <c:axId val="7244460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038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336550</xdr:colOff>
      <xdr:row>67</xdr:row>
      <xdr:rowOff>6350</xdr:rowOff>
    </xdr:from>
    <xdr:to>
      <xdr:col>7</xdr:col>
      <xdr:colOff>641350</xdr:colOff>
      <xdr:row>81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237953-BFB4-F843-9420-BEC60BCF9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120650</xdr:colOff>
      <xdr:row>22</xdr:row>
      <xdr:rowOff>101600</xdr:rowOff>
    </xdr:from>
    <xdr:to>
      <xdr:col>6</xdr:col>
      <xdr:colOff>425450</xdr:colOff>
      <xdr:row>30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21139D-944B-9B43-BE22-4BA7CCA99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215900</xdr:colOff>
      <xdr:row>18</xdr:row>
      <xdr:rowOff>44450</xdr:rowOff>
    </xdr:from>
    <xdr:to>
      <xdr:col>15</xdr:col>
      <xdr:colOff>292100</xdr:colOff>
      <xdr:row>32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E27BF4-BB73-4D4D-8709-520C373B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381000</xdr:colOff>
      <xdr:row>0</xdr:row>
      <xdr:rowOff>19050</xdr:rowOff>
    </xdr:from>
    <xdr:to>
      <xdr:col>26</xdr:col>
      <xdr:colOff>203200</xdr:colOff>
      <xdr:row>27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69065C-9378-B74C-A07B-2907ED8C3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139700</xdr:colOff>
      <xdr:row>75</xdr:row>
      <xdr:rowOff>133350</xdr:rowOff>
    </xdr:from>
    <xdr:to>
      <xdr:col>27</xdr:col>
      <xdr:colOff>0</xdr:colOff>
      <xdr:row>90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4DB2B7-54F1-9C79-E31F-DB42AE944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7DB2-E048-4426-93BE-A59BFAF35735}">
  <dimension ref="B2:H17"/>
  <sheetViews>
    <sheetView workbookViewId="0">
      <selection activeCell="I13" sqref="I13"/>
    </sheetView>
  </sheetViews>
  <sheetFormatPr baseColWidth="10" defaultColWidth="8.83203125" defaultRowHeight="15" x14ac:dyDescent="0.2"/>
  <cols>
    <col min="3" max="3" width="10" bestFit="1" customWidth="1"/>
    <col min="4" max="4" width="11.6640625" bestFit="1" customWidth="1"/>
    <col min="7" max="7" width="12" bestFit="1" customWidth="1"/>
  </cols>
  <sheetData>
    <row r="2" spans="2:8" x14ac:dyDescent="0.2">
      <c r="B2" t="s">
        <v>0</v>
      </c>
      <c r="C2" t="s">
        <v>1</v>
      </c>
      <c r="D2" t="s">
        <v>2</v>
      </c>
      <c r="E2" t="s">
        <v>34</v>
      </c>
      <c r="F2" t="s">
        <v>37</v>
      </c>
      <c r="G2" t="s">
        <v>36</v>
      </c>
      <c r="H2" t="s">
        <v>38</v>
      </c>
    </row>
    <row r="3" spans="2:8" x14ac:dyDescent="0.2">
      <c r="B3" t="s">
        <v>29</v>
      </c>
      <c r="C3">
        <v>42.208815000000001</v>
      </c>
      <c r="D3">
        <v>-112.045085</v>
      </c>
      <c r="E3">
        <v>43.103448275862064</v>
      </c>
      <c r="F3">
        <v>200</v>
      </c>
      <c r="G3">
        <v>44.827586206896548</v>
      </c>
      <c r="H3">
        <v>180</v>
      </c>
    </row>
    <row r="4" spans="2:8" x14ac:dyDescent="0.2">
      <c r="B4" t="s">
        <v>28</v>
      </c>
      <c r="C4">
        <v>42.208917</v>
      </c>
      <c r="D4">
        <v>-112.045405</v>
      </c>
      <c r="E4">
        <v>41.379310344827587</v>
      </c>
      <c r="F4">
        <v>30</v>
      </c>
      <c r="G4">
        <v>46.551724137931032</v>
      </c>
      <c r="H4">
        <v>210</v>
      </c>
    </row>
    <row r="5" spans="2:8" x14ac:dyDescent="0.2">
      <c r="B5" t="s">
        <v>27</v>
      </c>
      <c r="C5">
        <v>42.209038999999997</v>
      </c>
      <c r="D5">
        <v>-112.045743</v>
      </c>
      <c r="E5">
        <v>39.655172413793103</v>
      </c>
      <c r="F5">
        <v>90</v>
      </c>
      <c r="G5">
        <v>48.275862068965516</v>
      </c>
      <c r="H5">
        <v>20</v>
      </c>
    </row>
    <row r="6" spans="2:8" x14ac:dyDescent="0.2">
      <c r="B6" t="s">
        <v>26</v>
      </c>
      <c r="C6">
        <v>42.209035</v>
      </c>
      <c r="D6">
        <v>-112.045773</v>
      </c>
      <c r="E6">
        <v>37.931034482758619</v>
      </c>
      <c r="F6">
        <v>110</v>
      </c>
      <c r="G6">
        <v>50</v>
      </c>
      <c r="H6">
        <v>100</v>
      </c>
    </row>
    <row r="7" spans="2:8" x14ac:dyDescent="0.2">
      <c r="B7" t="s">
        <v>4</v>
      </c>
      <c r="C7">
        <v>42.209104000000004</v>
      </c>
      <c r="D7">
        <v>-112.045981</v>
      </c>
      <c r="E7">
        <v>0</v>
      </c>
      <c r="F7">
        <v>150</v>
      </c>
      <c r="G7">
        <v>36.206896551724135</v>
      </c>
      <c r="H7">
        <v>150</v>
      </c>
    </row>
    <row r="8" spans="2:8" x14ac:dyDescent="0.2">
      <c r="B8" t="s">
        <v>5</v>
      </c>
      <c r="C8">
        <v>42.209107000000003</v>
      </c>
      <c r="D8">
        <v>-112.046058</v>
      </c>
      <c r="E8">
        <v>1.7241379310344827</v>
      </c>
      <c r="F8">
        <v>170</v>
      </c>
      <c r="G8">
        <v>34.482758620689651</v>
      </c>
      <c r="H8">
        <v>200</v>
      </c>
    </row>
    <row r="9" spans="2:8" x14ac:dyDescent="0.2">
      <c r="B9" t="s">
        <v>6</v>
      </c>
      <c r="C9">
        <v>42.209127000000002</v>
      </c>
      <c r="D9">
        <v>-112.046218</v>
      </c>
      <c r="E9">
        <v>3.4482758620689653</v>
      </c>
      <c r="F9">
        <v>200</v>
      </c>
      <c r="G9">
        <v>32.758620689655167</v>
      </c>
      <c r="H9">
        <v>230</v>
      </c>
    </row>
    <row r="10" spans="2:8" x14ac:dyDescent="0.2">
      <c r="B10" t="s">
        <v>7</v>
      </c>
      <c r="C10">
        <v>42.209175999999999</v>
      </c>
      <c r="D10">
        <v>-112.046328</v>
      </c>
      <c r="E10">
        <v>5.1724137931034484</v>
      </c>
      <c r="F10">
        <v>290</v>
      </c>
      <c r="G10">
        <v>31.034482758620687</v>
      </c>
      <c r="H10">
        <v>300</v>
      </c>
    </row>
    <row r="11" spans="2:8" x14ac:dyDescent="0.2">
      <c r="B11" t="s">
        <v>8</v>
      </c>
      <c r="C11">
        <v>42.209195000000001</v>
      </c>
      <c r="D11">
        <v>-112.046391</v>
      </c>
      <c r="E11">
        <v>6.8965517241379306</v>
      </c>
      <c r="F11">
        <v>220</v>
      </c>
      <c r="G11">
        <v>29.310344827586206</v>
      </c>
      <c r="H11">
        <v>250</v>
      </c>
    </row>
    <row r="12" spans="2:8" x14ac:dyDescent="0.2">
      <c r="B12" t="s">
        <v>9</v>
      </c>
      <c r="C12">
        <v>42.209229000000001</v>
      </c>
      <c r="D12">
        <v>-112.04646</v>
      </c>
      <c r="E12">
        <v>8.6206896551724128</v>
      </c>
      <c r="F12">
        <v>300</v>
      </c>
      <c r="G12">
        <v>27.586206896551722</v>
      </c>
      <c r="H12">
        <v>280</v>
      </c>
    </row>
    <row r="13" spans="2:8" x14ac:dyDescent="0.2">
      <c r="B13" t="s">
        <v>10</v>
      </c>
      <c r="C13">
        <v>42.209285999999999</v>
      </c>
      <c r="D13">
        <v>-112.046603</v>
      </c>
      <c r="E13">
        <v>10.344827586206897</v>
      </c>
      <c r="F13">
        <v>200</v>
      </c>
      <c r="G13">
        <v>25.862068965517238</v>
      </c>
      <c r="H13">
        <v>310</v>
      </c>
    </row>
    <row r="14" spans="2:8" x14ac:dyDescent="0.2">
      <c r="B14" t="s">
        <v>11</v>
      </c>
      <c r="C14">
        <v>42.209349000000003</v>
      </c>
      <c r="D14">
        <v>-112.046693</v>
      </c>
      <c r="E14">
        <v>12.068965517241379</v>
      </c>
      <c r="F14">
        <v>190</v>
      </c>
      <c r="G14">
        <v>24.137931034482758</v>
      </c>
      <c r="H14">
        <v>210</v>
      </c>
    </row>
    <row r="15" spans="2:8" x14ac:dyDescent="0.2">
      <c r="B15" t="s">
        <v>12</v>
      </c>
      <c r="C15">
        <v>42.209345999999996</v>
      </c>
      <c r="D15">
        <v>-112.04671500000001</v>
      </c>
      <c r="E15">
        <v>13.793103448275861</v>
      </c>
      <c r="F15">
        <v>160</v>
      </c>
      <c r="G15">
        <v>22.413793103448274</v>
      </c>
      <c r="H15">
        <v>220</v>
      </c>
    </row>
    <row r="16" spans="2:8" x14ac:dyDescent="0.2">
      <c r="B16" t="s">
        <v>13</v>
      </c>
      <c r="C16">
        <v>42.209381</v>
      </c>
      <c r="D16" s="1">
        <v>-112.0472</v>
      </c>
      <c r="E16">
        <v>15.517241379310343</v>
      </c>
      <c r="F16">
        <v>270</v>
      </c>
      <c r="G16">
        <v>20.689655172413794</v>
      </c>
      <c r="H16">
        <v>340</v>
      </c>
    </row>
    <row r="17" spans="2:8" x14ac:dyDescent="0.2">
      <c r="B17" t="s">
        <v>14</v>
      </c>
      <c r="C17">
        <v>42.209248000000002</v>
      </c>
      <c r="D17">
        <v>-112.04758099999999</v>
      </c>
      <c r="E17">
        <v>17.241379310344826</v>
      </c>
      <c r="F17">
        <v>210</v>
      </c>
      <c r="G17">
        <v>18.96551724137931</v>
      </c>
      <c r="H17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DF43-E2E7-4CE5-BA88-8D41F899DCB2}">
  <dimension ref="A1:T79"/>
  <sheetViews>
    <sheetView tabSelected="1" workbookViewId="0">
      <selection activeCell="F61" sqref="F61"/>
    </sheetView>
  </sheetViews>
  <sheetFormatPr baseColWidth="10" defaultColWidth="8.83203125" defaultRowHeight="15" x14ac:dyDescent="0.2"/>
  <cols>
    <col min="2" max="2" width="9.83203125" customWidth="1"/>
    <col min="3" max="3" width="10.1640625" customWidth="1"/>
    <col min="4" max="4" width="9.5" bestFit="1" customWidth="1"/>
    <col min="5" max="5" width="11.83203125" bestFit="1" customWidth="1"/>
    <col min="9" max="9" width="11.83203125" customWidth="1"/>
    <col min="12" max="12" width="11.5" bestFit="1" customWidth="1"/>
    <col min="13" max="13" width="12.1640625" bestFit="1" customWidth="1"/>
    <col min="14" max="14" width="12.6640625" customWidth="1"/>
    <col min="19" max="19" width="11.83203125" customWidth="1"/>
  </cols>
  <sheetData>
    <row r="1" spans="1:12" x14ac:dyDescent="0.2">
      <c r="A1" t="s">
        <v>0</v>
      </c>
      <c r="B1" t="s">
        <v>40</v>
      </c>
      <c r="C1" t="s">
        <v>41</v>
      </c>
      <c r="D1" t="s">
        <v>42</v>
      </c>
      <c r="E1" t="s">
        <v>35</v>
      </c>
      <c r="F1" t="s">
        <v>43</v>
      </c>
      <c r="G1" t="s">
        <v>44</v>
      </c>
      <c r="H1" t="s">
        <v>47</v>
      </c>
      <c r="I1" t="s">
        <v>48</v>
      </c>
      <c r="J1" t="s">
        <v>53</v>
      </c>
      <c r="K1" t="s">
        <v>54</v>
      </c>
      <c r="L1" t="s">
        <v>55</v>
      </c>
    </row>
    <row r="2" spans="1:12" x14ac:dyDescent="0.2">
      <c r="A2">
        <v>1</v>
      </c>
      <c r="B2">
        <f t="shared" ref="B2:B4" si="0">-$B$34*ACOS(COS(RADIANS(90-$D$43))*COS(RADIANS(90-$D$43))+SIN(RADIANS(90-$D$43))*SIN(RADIANS(90-$D$43))*COS(RADIANS($E$43)-RADIANS(E39)))</f>
        <v>-73.790062598388104</v>
      </c>
      <c r="C2">
        <f t="shared" ref="C2:C4" si="1">-$B$34*ACOS(COS(RADIANS(90-$D$43))*COS(RADIANS(90-D39))+SIN(RADIANS(90-$D$43))*SIN(RADIANS(90-D39))*COS(RADIANS($E$43)-RADIANS($E$43)))</f>
        <v>-32.132644834431161</v>
      </c>
      <c r="D2">
        <v>43.103448275862064</v>
      </c>
      <c r="E2">
        <v>44.827586206896548</v>
      </c>
      <c r="F2">
        <v>200</v>
      </c>
      <c r="G2">
        <v>180</v>
      </c>
      <c r="H2">
        <f t="shared" ref="H2:H16" si="2">B2*COS($C$34)+C2*SIN($C$34)</f>
        <v>-80.459228769282959</v>
      </c>
      <c r="I2">
        <f>(F2+G2)/2</f>
        <v>190</v>
      </c>
      <c r="J2" s="3">
        <f>SQRT(($E$18^2+(G2-I2)^2)/2)</f>
        <v>34.252215778169536</v>
      </c>
    </row>
    <row r="3" spans="1:12" x14ac:dyDescent="0.2">
      <c r="A3">
        <v>2</v>
      </c>
      <c r="B3">
        <f t="shared" si="0"/>
        <v>-47.4364053288378</v>
      </c>
      <c r="C3">
        <f t="shared" si="1"/>
        <v>-20.791724111117048</v>
      </c>
      <c r="D3">
        <v>41.379310344827587</v>
      </c>
      <c r="E3">
        <v>46.551724137931032</v>
      </c>
      <c r="F3">
        <v>30</v>
      </c>
      <c r="G3">
        <v>210</v>
      </c>
      <c r="H3">
        <f t="shared" si="2"/>
        <v>-51.780620207124045</v>
      </c>
      <c r="I3">
        <f t="shared" ref="I3:I16" si="3">(F3+G3)/2</f>
        <v>120</v>
      </c>
      <c r="J3" s="3">
        <f t="shared" ref="J3:J16" si="4">SQRT(($E$18^2+(G3-I3)^2)/2)</f>
        <v>71.925060206539186</v>
      </c>
    </row>
    <row r="4" spans="1:12" x14ac:dyDescent="0.2">
      <c r="A4">
        <v>3</v>
      </c>
      <c r="B4">
        <f t="shared" si="0"/>
        <v>-19.600173621263771</v>
      </c>
      <c r="C4">
        <f t="shared" si="1"/>
        <v>-7.2269700213683219</v>
      </c>
      <c r="D4">
        <v>39.655172413793103</v>
      </c>
      <c r="E4">
        <v>48.275862068965516</v>
      </c>
      <c r="F4">
        <v>90</v>
      </c>
      <c r="G4">
        <v>20</v>
      </c>
      <c r="H4">
        <f t="shared" si="2"/>
        <v>-20.820506034652585</v>
      </c>
      <c r="I4">
        <f t="shared" si="3"/>
        <v>55</v>
      </c>
      <c r="J4" s="3">
        <f t="shared" si="4"/>
        <v>41.661904489764822</v>
      </c>
    </row>
    <row r="5" spans="1:12" x14ac:dyDescent="0.2">
      <c r="A5">
        <v>4</v>
      </c>
      <c r="B5">
        <f>-$B$34*ACOS(COS(RADIANS(90-$D$43))*COS(RADIANS(90-$D$43))+SIN(RADIANS(90-$D$43))*SIN(RADIANS(90-$D$43))*COS(RADIANS($E$43)-RADIANS(E42)))</f>
        <v>-8.8938510750252515</v>
      </c>
      <c r="C5">
        <f>-$B$34*ACOS(COS(RADIANS(90-$D$43))*COS(RADIANS(90-D42))+SIN(RADIANS(90-$D$43))*SIN(RADIANS(90-D42))*COS(RADIANS($E$43)-RADIANS($E$43)))</f>
        <v>-7.6721158619809389</v>
      </c>
      <c r="D5">
        <v>37.931034482758619</v>
      </c>
      <c r="E5">
        <v>50</v>
      </c>
      <c r="F5">
        <v>110</v>
      </c>
      <c r="G5">
        <v>100</v>
      </c>
      <c r="H5">
        <f t="shared" si="2"/>
        <v>-11.298346191951342</v>
      </c>
      <c r="I5">
        <f t="shared" si="3"/>
        <v>105</v>
      </c>
      <c r="J5" s="3">
        <f t="shared" si="4"/>
        <v>33.700360320244144</v>
      </c>
    </row>
    <row r="6" spans="1:12" x14ac:dyDescent="0.2">
      <c r="A6">
        <v>5</v>
      </c>
      <c r="B6">
        <f>$B$34*ACOS(COS(RADIANS(90-$D$43))*COS(RADIANS(90-$D$43))+SIN(RADIANS(90-$D$43))*SIN(RADIANS(90-$D$43))*COS(RADIANS($E$43)-RADIANS(E43)))</f>
        <v>0</v>
      </c>
      <c r="C6">
        <f>$B$34*ACOS(COS(RADIANS(90-$D$43))*COS(RADIANS(90-D43))+SIN(RADIANS(90-$D$43))*SIN(RADIANS(90-D43))*COS(RADIANS($E$43)-RADIANS($E$43)))</f>
        <v>0</v>
      </c>
      <c r="D6">
        <v>0</v>
      </c>
      <c r="E6">
        <v>36.206896551724135</v>
      </c>
      <c r="F6">
        <v>150</v>
      </c>
      <c r="G6">
        <v>150</v>
      </c>
      <c r="H6">
        <f t="shared" si="2"/>
        <v>0</v>
      </c>
      <c r="I6">
        <f t="shared" si="3"/>
        <v>150</v>
      </c>
      <c r="J6" s="3">
        <f t="shared" si="4"/>
        <v>33.514389233794581</v>
      </c>
    </row>
    <row r="7" spans="1:12" x14ac:dyDescent="0.2">
      <c r="A7">
        <v>6</v>
      </c>
      <c r="B7">
        <f t="shared" ref="B7:B16" si="5">$B$34*ACOS(COS(RADIANS(90-$D$43))*COS(RADIANS(90-$D$43))+SIN(RADIANS(90-$D$43))*SIN(RADIANS(90-$D$43))*COS(RADIANS($E$43)-RADIANS(E44)))</f>
        <v>6.340986779419115</v>
      </c>
      <c r="C7">
        <f t="shared" ref="C7:C16" si="6">$B$34*ACOS(COS(RADIANS(90-$D$43))*COS(RADIANS(90-D44))+SIN(RADIANS(90-$D$43))*SIN(RADIANS(90-D44))*COS(RADIANS($E$43)-RADIANS($E$43)))</f>
        <v>0.32883852196524632</v>
      </c>
      <c r="D7">
        <v>1.7241379310344827</v>
      </c>
      <c r="E7">
        <v>34.482758620689651</v>
      </c>
      <c r="F7">
        <v>170</v>
      </c>
      <c r="G7">
        <v>200</v>
      </c>
      <c r="H7">
        <f t="shared" si="2"/>
        <v>5.8892711704371763</v>
      </c>
      <c r="I7">
        <f t="shared" si="3"/>
        <v>185</v>
      </c>
      <c r="J7" s="3">
        <f t="shared" si="4"/>
        <v>35.152727998183671</v>
      </c>
    </row>
    <row r="8" spans="1:12" x14ac:dyDescent="0.2">
      <c r="A8">
        <v>7</v>
      </c>
      <c r="B8">
        <f t="shared" si="5"/>
        <v>19.517935250350931</v>
      </c>
      <c r="C8">
        <f t="shared" si="6"/>
        <v>2.5577634383868904</v>
      </c>
      <c r="D8">
        <v>3.4482758620689653</v>
      </c>
      <c r="E8">
        <v>32.758620689655167</v>
      </c>
      <c r="F8">
        <v>200</v>
      </c>
      <c r="G8">
        <v>230</v>
      </c>
      <c r="H8">
        <f t="shared" si="2"/>
        <v>18.778706460932291</v>
      </c>
      <c r="I8">
        <f t="shared" si="3"/>
        <v>215</v>
      </c>
      <c r="J8" s="3">
        <f t="shared" si="4"/>
        <v>35.152727998183671</v>
      </c>
    </row>
    <row r="9" spans="1:12" x14ac:dyDescent="0.2">
      <c r="A9">
        <v>8</v>
      </c>
      <c r="B9">
        <f t="shared" si="5"/>
        <v>28.577120801445581</v>
      </c>
      <c r="C9">
        <f t="shared" si="6"/>
        <v>8.005490357453187</v>
      </c>
      <c r="D9">
        <v>5.1724137931034484</v>
      </c>
      <c r="E9">
        <v>31.034482758620687</v>
      </c>
      <c r="F9">
        <v>290</v>
      </c>
      <c r="G9">
        <v>300</v>
      </c>
      <c r="H9">
        <f t="shared" si="2"/>
        <v>29.289823646027539</v>
      </c>
      <c r="I9">
        <f t="shared" si="3"/>
        <v>295</v>
      </c>
      <c r="J9" s="3">
        <f t="shared" si="4"/>
        <v>33.700360320244144</v>
      </c>
    </row>
    <row r="10" spans="1:12" x14ac:dyDescent="0.2">
      <c r="A10">
        <v>9</v>
      </c>
      <c r="B10">
        <f t="shared" si="5"/>
        <v>33.765381145589963</v>
      </c>
      <c r="C10">
        <f t="shared" si="6"/>
        <v>10.117686778905476</v>
      </c>
      <c r="D10">
        <v>6.8965517241379306</v>
      </c>
      <c r="E10">
        <v>29.310344827586206</v>
      </c>
      <c r="F10">
        <v>220</v>
      </c>
      <c r="G10">
        <v>250</v>
      </c>
      <c r="H10">
        <f t="shared" si="2"/>
        <v>34.885030911461925</v>
      </c>
      <c r="I10">
        <f t="shared" si="3"/>
        <v>235</v>
      </c>
      <c r="J10" s="3">
        <f t="shared" si="4"/>
        <v>35.152727998183671</v>
      </c>
    </row>
    <row r="11" spans="1:12" x14ac:dyDescent="0.2">
      <c r="A11">
        <v>10</v>
      </c>
      <c r="B11">
        <f t="shared" si="5"/>
        <v>39.447946644482379</v>
      </c>
      <c r="C11">
        <f t="shared" si="6"/>
        <v>13.898372232363736</v>
      </c>
      <c r="D11">
        <v>8.6206896551724128</v>
      </c>
      <c r="E11">
        <v>27.586206896551722</v>
      </c>
      <c r="F11">
        <v>300</v>
      </c>
      <c r="G11">
        <v>280</v>
      </c>
      <c r="H11">
        <f t="shared" si="2"/>
        <v>41.631493076188313</v>
      </c>
      <c r="I11">
        <f t="shared" si="3"/>
        <v>290</v>
      </c>
      <c r="J11" s="3">
        <f t="shared" si="4"/>
        <v>34.252215778169536</v>
      </c>
    </row>
    <row r="12" spans="1:12" x14ac:dyDescent="0.2">
      <c r="A12">
        <v>11</v>
      </c>
      <c r="B12">
        <f t="shared" si="5"/>
        <v>51.224714587198399</v>
      </c>
      <c r="C12">
        <f t="shared" si="6"/>
        <v>20.235818873088217</v>
      </c>
      <c r="D12">
        <v>10.344827586206897</v>
      </c>
      <c r="E12">
        <v>25.862068965517238</v>
      </c>
      <c r="F12">
        <v>200</v>
      </c>
      <c r="G12">
        <v>310</v>
      </c>
      <c r="H12">
        <f t="shared" si="2"/>
        <v>54.982076266723553</v>
      </c>
      <c r="I12">
        <f t="shared" si="3"/>
        <v>255</v>
      </c>
      <c r="J12" s="3">
        <f t="shared" si="4"/>
        <v>51.339208074475458</v>
      </c>
    </row>
    <row r="13" spans="1:12" x14ac:dyDescent="0.2">
      <c r="A13">
        <v>12</v>
      </c>
      <c r="B13">
        <f t="shared" si="5"/>
        <v>58.63677418355622</v>
      </c>
      <c r="C13">
        <f t="shared" si="6"/>
        <v>27.240389855963727</v>
      </c>
      <c r="D13">
        <v>12.068965517241379</v>
      </c>
      <c r="E13">
        <v>24.137931034482758</v>
      </c>
      <c r="F13">
        <v>190</v>
      </c>
      <c r="G13">
        <v>210</v>
      </c>
      <c r="H13">
        <f t="shared" si="2"/>
        <v>64.655317849023504</v>
      </c>
      <c r="I13">
        <f t="shared" si="3"/>
        <v>200</v>
      </c>
      <c r="J13" s="3">
        <f t="shared" si="4"/>
        <v>34.252215778169536</v>
      </c>
    </row>
    <row r="14" spans="1:12" x14ac:dyDescent="0.2">
      <c r="A14">
        <v>13</v>
      </c>
      <c r="B14">
        <f t="shared" si="5"/>
        <v>68.684100485239156</v>
      </c>
      <c r="C14">
        <f t="shared" si="6"/>
        <v>26.906882619577182</v>
      </c>
      <c r="D14">
        <v>13.793103448275861</v>
      </c>
      <c r="E14">
        <v>22.413793103448274</v>
      </c>
      <c r="F14">
        <v>160</v>
      </c>
      <c r="G14">
        <v>220</v>
      </c>
      <c r="H14">
        <f t="shared" si="2"/>
        <v>73.626860417506805</v>
      </c>
      <c r="I14">
        <f t="shared" si="3"/>
        <v>190</v>
      </c>
      <c r="J14" s="3">
        <f t="shared" si="4"/>
        <v>39.663765400101461</v>
      </c>
    </row>
    <row r="15" spans="1:12" x14ac:dyDescent="0.2">
      <c r="A15">
        <v>14</v>
      </c>
      <c r="B15">
        <f t="shared" si="5"/>
        <v>100.39080684365236</v>
      </c>
      <c r="C15">
        <f t="shared" si="6"/>
        <v>30.798672614368996</v>
      </c>
      <c r="D15">
        <v>15.517241379310343</v>
      </c>
      <c r="E15">
        <v>20.689655172413794</v>
      </c>
      <c r="F15">
        <v>270</v>
      </c>
      <c r="G15">
        <v>340</v>
      </c>
      <c r="H15">
        <f t="shared" si="2"/>
        <v>104.02177491049849</v>
      </c>
      <c r="I15">
        <f t="shared" si="3"/>
        <v>305</v>
      </c>
      <c r="J15" s="3">
        <f t="shared" si="4"/>
        <v>41.661904489764822</v>
      </c>
    </row>
    <row r="16" spans="1:12" x14ac:dyDescent="0.2">
      <c r="A16">
        <v>15</v>
      </c>
      <c r="B16">
        <f t="shared" si="5"/>
        <v>131.76809610477622</v>
      </c>
      <c r="C16">
        <f t="shared" si="6"/>
        <v>16.010699305469437</v>
      </c>
      <c r="D16">
        <v>17.241379310344826</v>
      </c>
      <c r="E16">
        <v>18.96551724137931</v>
      </c>
      <c r="F16">
        <v>210</v>
      </c>
      <c r="G16">
        <v>180</v>
      </c>
      <c r="H16">
        <f t="shared" si="2"/>
        <v>126.2478332548136</v>
      </c>
      <c r="I16">
        <f t="shared" si="3"/>
        <v>195</v>
      </c>
      <c r="J16" s="3">
        <f t="shared" si="4"/>
        <v>35.152727998183671</v>
      </c>
    </row>
    <row r="18" spans="5:9" x14ac:dyDescent="0.2">
      <c r="E18">
        <f>SQRT(((F2-I2)^2+(F3-I3)^2+(F4-I4)^2+(F5-I5)^2+(F6-I6)^2+(F7-I7)^2+(F8-I8)^2+(F9-I9)^2+(F10-I10)^2+(F11-I11)^2+(F12-I12)^2+(F13-I13)^2+(F14-I14)^2+(F15-I15)^2+(F16-I16)^2+(G2-I2)^2+(G3-I3)^2+(G4-I4)^2+(G5-I5)^2+(G6-I6)^2+(G7-I7)^2+(G8-I8)^2+(G9-I9)^2+(G10-I10)^2+(G11-I11)^2+(G12-I12)^2+(G13-I13)^2+(G14-I14)^2+(G15-I15)^2+(G16-I16)^2)/14)</f>
        <v>47.396503789083134</v>
      </c>
      <c r="H18" t="s">
        <v>45</v>
      </c>
      <c r="I18" t="s">
        <v>46</v>
      </c>
    </row>
    <row r="19" spans="5:9" x14ac:dyDescent="0.2">
      <c r="E19" t="s">
        <v>52</v>
      </c>
      <c r="H19">
        <f t="shared" ref="H19:H33" si="7">E2-D2</f>
        <v>1.724137931034484</v>
      </c>
      <c r="I19">
        <f>G2-F2</f>
        <v>-20</v>
      </c>
    </row>
    <row r="20" spans="5:9" x14ac:dyDescent="0.2">
      <c r="H20">
        <f t="shared" si="7"/>
        <v>5.1724137931034448</v>
      </c>
      <c r="I20">
        <f t="shared" ref="I20:I33" si="8">G3-F3</f>
        <v>180</v>
      </c>
    </row>
    <row r="21" spans="5:9" x14ac:dyDescent="0.2">
      <c r="H21">
        <f t="shared" si="7"/>
        <v>8.6206896551724128</v>
      </c>
      <c r="I21">
        <f t="shared" si="8"/>
        <v>-70</v>
      </c>
    </row>
    <row r="22" spans="5:9" x14ac:dyDescent="0.2">
      <c r="H22">
        <f t="shared" si="7"/>
        <v>12.068965517241381</v>
      </c>
      <c r="I22">
        <f t="shared" si="8"/>
        <v>-10</v>
      </c>
    </row>
    <row r="23" spans="5:9" x14ac:dyDescent="0.2">
      <c r="H23">
        <f t="shared" si="7"/>
        <v>36.206896551724135</v>
      </c>
      <c r="I23">
        <f t="shared" si="8"/>
        <v>0</v>
      </c>
    </row>
    <row r="24" spans="5:9" x14ac:dyDescent="0.2">
      <c r="H24">
        <f t="shared" si="7"/>
        <v>32.758620689655167</v>
      </c>
      <c r="I24">
        <f t="shared" si="8"/>
        <v>30</v>
      </c>
    </row>
    <row r="25" spans="5:9" x14ac:dyDescent="0.2">
      <c r="H25">
        <f t="shared" si="7"/>
        <v>29.310344827586203</v>
      </c>
      <c r="I25">
        <f t="shared" si="8"/>
        <v>30</v>
      </c>
    </row>
    <row r="26" spans="5:9" x14ac:dyDescent="0.2">
      <c r="H26">
        <f t="shared" si="7"/>
        <v>25.862068965517238</v>
      </c>
      <c r="I26">
        <f t="shared" si="8"/>
        <v>10</v>
      </c>
    </row>
    <row r="27" spans="5:9" x14ac:dyDescent="0.2">
      <c r="H27">
        <f t="shared" si="7"/>
        <v>22.413793103448278</v>
      </c>
      <c r="I27">
        <f t="shared" si="8"/>
        <v>30</v>
      </c>
    </row>
    <row r="28" spans="5:9" x14ac:dyDescent="0.2">
      <c r="H28">
        <f t="shared" si="7"/>
        <v>18.96551724137931</v>
      </c>
      <c r="I28">
        <f t="shared" si="8"/>
        <v>-20</v>
      </c>
    </row>
    <row r="29" spans="5:9" x14ac:dyDescent="0.2">
      <c r="H29">
        <f t="shared" si="7"/>
        <v>15.517241379310342</v>
      </c>
      <c r="I29">
        <f t="shared" si="8"/>
        <v>110</v>
      </c>
    </row>
    <row r="30" spans="5:9" x14ac:dyDescent="0.2">
      <c r="H30">
        <f t="shared" si="7"/>
        <v>12.068965517241379</v>
      </c>
      <c r="I30">
        <f t="shared" si="8"/>
        <v>20</v>
      </c>
    </row>
    <row r="31" spans="5:9" x14ac:dyDescent="0.2">
      <c r="H31">
        <f t="shared" si="7"/>
        <v>8.6206896551724128</v>
      </c>
      <c r="I31">
        <f t="shared" si="8"/>
        <v>60</v>
      </c>
    </row>
    <row r="32" spans="5:9" x14ac:dyDescent="0.2">
      <c r="H32">
        <f t="shared" si="7"/>
        <v>5.1724137931034502</v>
      </c>
      <c r="I32">
        <f t="shared" si="8"/>
        <v>70</v>
      </c>
    </row>
    <row r="33" spans="1:20" x14ac:dyDescent="0.2">
      <c r="B33" t="s">
        <v>49</v>
      </c>
      <c r="C33" t="s">
        <v>50</v>
      </c>
      <c r="D33" t="s">
        <v>51</v>
      </c>
      <c r="H33">
        <f t="shared" si="7"/>
        <v>1.724137931034484</v>
      </c>
      <c r="I33">
        <f t="shared" si="8"/>
        <v>-30</v>
      </c>
    </row>
    <row r="34" spans="1:20" x14ac:dyDescent="0.2">
      <c r="B34">
        <v>6370477</v>
      </c>
      <c r="C34">
        <f>ATAN2(B13,C13)</f>
        <v>0.43489709983891867</v>
      </c>
      <c r="D34">
        <f>DEGREES(C34)</f>
        <v>24.917768343249634</v>
      </c>
    </row>
    <row r="35" spans="1:20" s="2" customFormat="1" x14ac:dyDescent="0.2"/>
    <row r="36" spans="1:20" x14ac:dyDescent="0.2">
      <c r="A36" t="s">
        <v>39</v>
      </c>
    </row>
    <row r="38" spans="1:20" x14ac:dyDescent="0.2">
      <c r="B38" t="s">
        <v>0</v>
      </c>
      <c r="C38" t="s">
        <v>3</v>
      </c>
      <c r="D38" t="s">
        <v>1</v>
      </c>
      <c r="E38" t="s">
        <v>2</v>
      </c>
      <c r="F38" t="s">
        <v>56</v>
      </c>
      <c r="G38" t="s">
        <v>37</v>
      </c>
      <c r="H38" t="s">
        <v>35</v>
      </c>
      <c r="I38" t="s">
        <v>38</v>
      </c>
      <c r="K38" t="s">
        <v>34</v>
      </c>
      <c r="R38">
        <f>50/29</f>
        <v>1.7241379310344827</v>
      </c>
    </row>
    <row r="39" spans="1:20" x14ac:dyDescent="0.2">
      <c r="B39" t="s">
        <v>29</v>
      </c>
      <c r="C39">
        <v>43.103448275862064</v>
      </c>
      <c r="D39" s="1">
        <v>42.208815000000001</v>
      </c>
      <c r="E39" s="1">
        <v>-112.045085</v>
      </c>
      <c r="F39" s="5">
        <v>1694.4</v>
      </c>
      <c r="G39">
        <v>200</v>
      </c>
      <c r="H39">
        <v>44.827586206896548</v>
      </c>
      <c r="I39">
        <v>180</v>
      </c>
      <c r="K39">
        <v>0</v>
      </c>
      <c r="L39" t="s">
        <v>4</v>
      </c>
      <c r="M39" s="1">
        <v>42.209104000000004</v>
      </c>
      <c r="N39" s="1">
        <v>-112.045981</v>
      </c>
      <c r="Q39">
        <v>0</v>
      </c>
      <c r="T39">
        <v>1</v>
      </c>
    </row>
    <row r="40" spans="1:20" x14ac:dyDescent="0.2">
      <c r="B40" t="s">
        <v>28</v>
      </c>
      <c r="C40">
        <v>41.379310344827587</v>
      </c>
      <c r="D40" s="1">
        <v>42.208917</v>
      </c>
      <c r="E40" s="1">
        <v>-112.045405</v>
      </c>
      <c r="F40" s="5">
        <v>1704.7</v>
      </c>
      <c r="G40">
        <v>30</v>
      </c>
      <c r="H40">
        <v>46.551724137931032</v>
      </c>
      <c r="I40">
        <v>210</v>
      </c>
      <c r="K40">
        <v>1.7241379310344827</v>
      </c>
      <c r="L40" t="s">
        <v>5</v>
      </c>
      <c r="M40" s="1">
        <v>42.209107000000003</v>
      </c>
      <c r="N40" s="1">
        <v>-112.046058</v>
      </c>
      <c r="Q40">
        <f t="shared" ref="Q40:Q68" si="9">$R$38*T39</f>
        <v>1.7241379310344827</v>
      </c>
      <c r="T40">
        <v>2</v>
      </c>
    </row>
    <row r="41" spans="1:20" x14ac:dyDescent="0.2">
      <c r="B41" t="s">
        <v>27</v>
      </c>
      <c r="C41">
        <v>39.655172413793103</v>
      </c>
      <c r="D41" s="1">
        <v>42.209038999999997</v>
      </c>
      <c r="E41" s="1">
        <v>-112.045743</v>
      </c>
      <c r="F41" s="5">
        <v>1709.2</v>
      </c>
      <c r="G41">
        <v>90</v>
      </c>
      <c r="H41">
        <v>48.275862068965516</v>
      </c>
      <c r="I41">
        <v>20</v>
      </c>
      <c r="K41">
        <v>3.4482758620689653</v>
      </c>
      <c r="L41" t="s">
        <v>6</v>
      </c>
      <c r="M41" s="1">
        <v>42.209127000000002</v>
      </c>
      <c r="N41" s="1">
        <v>-112.046218</v>
      </c>
      <c r="Q41">
        <f t="shared" si="9"/>
        <v>3.4482758620689653</v>
      </c>
      <c r="T41">
        <v>3</v>
      </c>
    </row>
    <row r="42" spans="1:20" x14ac:dyDescent="0.2">
      <c r="B42" t="s">
        <v>26</v>
      </c>
      <c r="C42">
        <v>37.931034482758619</v>
      </c>
      <c r="D42" s="1">
        <v>42.209035</v>
      </c>
      <c r="E42" s="1">
        <v>-112.045873</v>
      </c>
      <c r="F42" s="5">
        <v>1710.3</v>
      </c>
      <c r="G42">
        <v>110</v>
      </c>
      <c r="H42">
        <v>50</v>
      </c>
      <c r="I42">
        <v>100</v>
      </c>
      <c r="K42">
        <v>5.1724137931034484</v>
      </c>
      <c r="L42" t="s">
        <v>7</v>
      </c>
      <c r="M42" s="1">
        <v>42.209175999999999</v>
      </c>
      <c r="N42" s="1">
        <v>-112.046328</v>
      </c>
      <c r="Q42">
        <f t="shared" si="9"/>
        <v>5.1724137931034484</v>
      </c>
      <c r="T42">
        <v>4</v>
      </c>
    </row>
    <row r="43" spans="1:20" x14ac:dyDescent="0.2">
      <c r="B43" t="s">
        <v>4</v>
      </c>
      <c r="C43">
        <v>0</v>
      </c>
      <c r="D43" s="1">
        <v>42.209104000000004</v>
      </c>
      <c r="E43" s="1">
        <v>-112.045981</v>
      </c>
      <c r="F43" s="5">
        <v>1715.3</v>
      </c>
      <c r="G43">
        <v>150</v>
      </c>
      <c r="H43">
        <v>36.206896551724135</v>
      </c>
      <c r="I43">
        <v>150</v>
      </c>
      <c r="K43">
        <v>6.8965517241379306</v>
      </c>
      <c r="L43" t="s">
        <v>8</v>
      </c>
      <c r="M43" s="1">
        <v>42.209195000000001</v>
      </c>
      <c r="N43" s="1">
        <v>-112.046391</v>
      </c>
      <c r="Q43">
        <f t="shared" si="9"/>
        <v>6.8965517241379306</v>
      </c>
      <c r="T43">
        <v>5</v>
      </c>
    </row>
    <row r="44" spans="1:20" x14ac:dyDescent="0.2">
      <c r="B44" t="s">
        <v>5</v>
      </c>
      <c r="C44">
        <v>1.7241379310344827</v>
      </c>
      <c r="D44" s="1">
        <v>42.209107000000003</v>
      </c>
      <c r="E44" s="1">
        <v>-112.046058</v>
      </c>
      <c r="F44" s="5">
        <v>1716.9</v>
      </c>
      <c r="G44">
        <v>170</v>
      </c>
      <c r="H44">
        <v>34.482758620689651</v>
      </c>
      <c r="I44">
        <v>200</v>
      </c>
      <c r="K44">
        <v>8.6206896551724128</v>
      </c>
      <c r="L44" t="s">
        <v>9</v>
      </c>
      <c r="M44" s="1">
        <v>42.209229000000001</v>
      </c>
      <c r="N44" s="1">
        <v>-112.04646</v>
      </c>
      <c r="Q44">
        <f t="shared" si="9"/>
        <v>8.6206896551724128</v>
      </c>
      <c r="T44">
        <v>6</v>
      </c>
    </row>
    <row r="45" spans="1:20" x14ac:dyDescent="0.2">
      <c r="B45" t="s">
        <v>6</v>
      </c>
      <c r="C45">
        <v>3.4482758620689653</v>
      </c>
      <c r="D45" s="1">
        <v>42.209127000000002</v>
      </c>
      <c r="E45" s="1">
        <v>-112.046218</v>
      </c>
      <c r="F45" s="5">
        <v>1721</v>
      </c>
      <c r="G45">
        <v>200</v>
      </c>
      <c r="H45">
        <v>32.758620689655167</v>
      </c>
      <c r="I45">
        <v>230</v>
      </c>
      <c r="K45">
        <v>10.344827586206897</v>
      </c>
      <c r="L45" t="s">
        <v>10</v>
      </c>
      <c r="M45" s="1">
        <v>42.209285999999999</v>
      </c>
      <c r="N45" s="1">
        <v>-112.046603</v>
      </c>
      <c r="Q45">
        <f t="shared" si="9"/>
        <v>10.344827586206897</v>
      </c>
      <c r="T45">
        <v>7</v>
      </c>
    </row>
    <row r="46" spans="1:20" x14ac:dyDescent="0.2">
      <c r="B46" t="s">
        <v>7</v>
      </c>
      <c r="C46">
        <v>5.1724137931034484</v>
      </c>
      <c r="D46" s="1">
        <v>42.209175999999999</v>
      </c>
      <c r="E46" s="1">
        <v>-112.046328</v>
      </c>
      <c r="F46" s="5">
        <v>1725.1</v>
      </c>
      <c r="G46">
        <v>290</v>
      </c>
      <c r="H46">
        <v>31.034482758620687</v>
      </c>
      <c r="I46">
        <v>300</v>
      </c>
      <c r="K46">
        <v>12.068965517241379</v>
      </c>
      <c r="L46" t="s">
        <v>11</v>
      </c>
      <c r="M46" s="1">
        <v>42.209349000000003</v>
      </c>
      <c r="N46" s="1">
        <v>-112.046693</v>
      </c>
      <c r="Q46">
        <f t="shared" si="9"/>
        <v>12.068965517241379</v>
      </c>
      <c r="T46">
        <v>8</v>
      </c>
    </row>
    <row r="47" spans="1:20" x14ac:dyDescent="0.2">
      <c r="B47" t="s">
        <v>8</v>
      </c>
      <c r="C47">
        <v>6.8965517241379306</v>
      </c>
      <c r="D47" s="1">
        <v>42.209195000000001</v>
      </c>
      <c r="E47" s="1">
        <v>-112.046391</v>
      </c>
      <c r="F47" s="5">
        <v>1727</v>
      </c>
      <c r="G47">
        <v>220</v>
      </c>
      <c r="H47">
        <v>29.310344827586206</v>
      </c>
      <c r="I47">
        <v>250</v>
      </c>
      <c r="K47">
        <v>13.793103448275861</v>
      </c>
      <c r="L47" t="s">
        <v>12</v>
      </c>
      <c r="M47" s="1">
        <v>42.209345999999996</v>
      </c>
      <c r="N47" s="1">
        <v>-112.04671500000001</v>
      </c>
      <c r="Q47">
        <f t="shared" si="9"/>
        <v>13.793103448275861</v>
      </c>
      <c r="T47">
        <v>9</v>
      </c>
    </row>
    <row r="48" spans="1:20" x14ac:dyDescent="0.2">
      <c r="B48" t="s">
        <v>9</v>
      </c>
      <c r="C48">
        <v>8.6206896551724128</v>
      </c>
      <c r="D48" s="1">
        <v>42.209229000000001</v>
      </c>
      <c r="E48" s="1">
        <v>-112.04646</v>
      </c>
      <c r="F48" s="5">
        <v>1730.2</v>
      </c>
      <c r="G48">
        <v>300</v>
      </c>
      <c r="H48">
        <v>27.586206896551722</v>
      </c>
      <c r="I48">
        <v>280</v>
      </c>
      <c r="K48">
        <v>15.517241379310343</v>
      </c>
      <c r="L48" t="s">
        <v>13</v>
      </c>
      <c r="M48" s="1">
        <v>42.209381</v>
      </c>
      <c r="N48" s="1">
        <v>-112.0472</v>
      </c>
      <c r="Q48">
        <f t="shared" si="9"/>
        <v>15.517241379310343</v>
      </c>
      <c r="T48">
        <v>10</v>
      </c>
    </row>
    <row r="49" spans="2:20" x14ac:dyDescent="0.2">
      <c r="B49" t="s">
        <v>10</v>
      </c>
      <c r="C49">
        <v>10.344827586206897</v>
      </c>
      <c r="D49" s="1">
        <v>42.209285999999999</v>
      </c>
      <c r="E49" s="1">
        <v>-112.046603</v>
      </c>
      <c r="F49" s="5">
        <v>1737</v>
      </c>
      <c r="G49">
        <v>200</v>
      </c>
      <c r="H49">
        <v>25.862068965517238</v>
      </c>
      <c r="I49">
        <v>310</v>
      </c>
      <c r="K49">
        <v>17.241379310344826</v>
      </c>
      <c r="L49" t="s">
        <v>14</v>
      </c>
      <c r="M49" s="1">
        <v>42.209248000000002</v>
      </c>
      <c r="N49" s="1">
        <v>-112.04758099999999</v>
      </c>
      <c r="Q49">
        <f t="shared" si="9"/>
        <v>17.241379310344826</v>
      </c>
      <c r="T49">
        <v>11</v>
      </c>
    </row>
    <row r="50" spans="2:20" x14ac:dyDescent="0.2">
      <c r="B50" t="s">
        <v>11</v>
      </c>
      <c r="C50">
        <v>12.068965517241379</v>
      </c>
      <c r="D50" s="1">
        <v>42.209349000000003</v>
      </c>
      <c r="E50" s="1">
        <v>-112.046693</v>
      </c>
      <c r="F50" s="5">
        <v>1741.2</v>
      </c>
      <c r="G50">
        <v>190</v>
      </c>
      <c r="H50">
        <v>24.137931034482758</v>
      </c>
      <c r="I50">
        <v>210</v>
      </c>
      <c r="K50">
        <v>18.96551724137931</v>
      </c>
      <c r="L50" t="s">
        <v>15</v>
      </c>
      <c r="M50" s="1">
        <v>42.209248000000002</v>
      </c>
      <c r="N50" s="1">
        <v>-112.04758099999999</v>
      </c>
      <c r="Q50">
        <f t="shared" si="9"/>
        <v>18.96551724137931</v>
      </c>
      <c r="T50">
        <v>12</v>
      </c>
    </row>
    <row r="51" spans="2:20" x14ac:dyDescent="0.2">
      <c r="B51" t="s">
        <v>12</v>
      </c>
      <c r="C51">
        <v>13.793103448275861</v>
      </c>
      <c r="D51" s="1">
        <v>42.209345999999996</v>
      </c>
      <c r="E51" s="1">
        <v>-112.046815</v>
      </c>
      <c r="F51" s="5">
        <v>1742.2</v>
      </c>
      <c r="G51">
        <v>160</v>
      </c>
      <c r="H51">
        <v>22.413793103448274</v>
      </c>
      <c r="I51">
        <v>220</v>
      </c>
      <c r="K51">
        <v>20.689655172413794</v>
      </c>
      <c r="L51" t="s">
        <v>16</v>
      </c>
      <c r="M51" s="1">
        <v>42.209381</v>
      </c>
      <c r="N51" s="1">
        <v>-112.0472</v>
      </c>
      <c r="Q51">
        <f t="shared" si="9"/>
        <v>20.689655172413794</v>
      </c>
      <c r="T51">
        <v>13</v>
      </c>
    </row>
    <row r="52" spans="2:20" x14ac:dyDescent="0.2">
      <c r="B52" t="s">
        <v>13</v>
      </c>
      <c r="C52">
        <v>15.517241379310343</v>
      </c>
      <c r="D52" s="1">
        <v>42.209381</v>
      </c>
      <c r="E52" s="1">
        <v>-112.0472</v>
      </c>
      <c r="F52" s="5">
        <v>1761.5</v>
      </c>
      <c r="G52">
        <v>270</v>
      </c>
      <c r="H52">
        <v>20.689655172413794</v>
      </c>
      <c r="I52">
        <v>340</v>
      </c>
      <c r="K52">
        <v>22.413793103448274</v>
      </c>
      <c r="L52" t="s">
        <v>17</v>
      </c>
      <c r="M52" s="1">
        <v>42.209345999999996</v>
      </c>
      <c r="N52" s="1">
        <v>-112.04671500000001</v>
      </c>
      <c r="Q52">
        <f t="shared" si="9"/>
        <v>22.413793103448274</v>
      </c>
      <c r="T52">
        <v>14</v>
      </c>
    </row>
    <row r="53" spans="2:20" x14ac:dyDescent="0.2">
      <c r="B53" t="s">
        <v>14</v>
      </c>
      <c r="C53">
        <v>17.241379310344826</v>
      </c>
      <c r="D53" s="1">
        <v>42.209248000000002</v>
      </c>
      <c r="E53" s="1">
        <v>-112.04758099999999</v>
      </c>
      <c r="F53" s="5">
        <v>1778.3</v>
      </c>
      <c r="G53">
        <v>210</v>
      </c>
      <c r="H53">
        <v>18.96551724137931</v>
      </c>
      <c r="I53">
        <v>180</v>
      </c>
      <c r="K53">
        <v>24.137931034482758</v>
      </c>
      <c r="L53" t="s">
        <v>18</v>
      </c>
      <c r="M53" s="1">
        <v>42.209349000000003</v>
      </c>
      <c r="N53" s="1">
        <v>-112.046693</v>
      </c>
      <c r="Q53">
        <f t="shared" si="9"/>
        <v>24.137931034482758</v>
      </c>
      <c r="T53">
        <v>15</v>
      </c>
    </row>
    <row r="54" spans="2:20" x14ac:dyDescent="0.2">
      <c r="F54" s="1"/>
      <c r="K54">
        <v>25.862068965517238</v>
      </c>
      <c r="L54" t="s">
        <v>19</v>
      </c>
      <c r="M54" s="1">
        <v>42.209285999999999</v>
      </c>
      <c r="N54" s="1">
        <v>-112.046603</v>
      </c>
      <c r="Q54">
        <f t="shared" si="9"/>
        <v>25.862068965517238</v>
      </c>
      <c r="T54">
        <v>16</v>
      </c>
    </row>
    <row r="55" spans="2:20" x14ac:dyDescent="0.2">
      <c r="K55">
        <v>27.586206896551722</v>
      </c>
      <c r="L55" t="s">
        <v>20</v>
      </c>
      <c r="M55" s="1">
        <v>42.209229000000001</v>
      </c>
      <c r="N55" s="1">
        <v>-112.04646</v>
      </c>
      <c r="Q55">
        <f t="shared" si="9"/>
        <v>27.586206896551722</v>
      </c>
      <c r="T55">
        <v>17</v>
      </c>
    </row>
    <row r="56" spans="2:20" x14ac:dyDescent="0.2">
      <c r="K56">
        <v>29.310344827586206</v>
      </c>
      <c r="L56" t="s">
        <v>21</v>
      </c>
      <c r="M56" s="1">
        <v>42.209195000000001</v>
      </c>
      <c r="N56" s="1">
        <v>-112.046391</v>
      </c>
      <c r="Q56">
        <f t="shared" si="9"/>
        <v>29.310344827586206</v>
      </c>
      <c r="T56">
        <v>18</v>
      </c>
    </row>
    <row r="57" spans="2:20" x14ac:dyDescent="0.2">
      <c r="K57">
        <v>31.034482758620687</v>
      </c>
      <c r="L57" t="s">
        <v>22</v>
      </c>
      <c r="M57" s="1">
        <v>42.209175999999999</v>
      </c>
      <c r="N57" s="1">
        <v>-112.046328</v>
      </c>
      <c r="Q57">
        <f t="shared" si="9"/>
        <v>31.034482758620687</v>
      </c>
      <c r="T57">
        <v>19</v>
      </c>
    </row>
    <row r="58" spans="2:20" x14ac:dyDescent="0.2">
      <c r="K58">
        <v>32.758620689655167</v>
      </c>
      <c r="L58" t="s">
        <v>23</v>
      </c>
      <c r="M58" s="1">
        <v>42.209127000000002</v>
      </c>
      <c r="N58" s="1">
        <v>-112.046218</v>
      </c>
      <c r="Q58">
        <f t="shared" si="9"/>
        <v>32.758620689655167</v>
      </c>
      <c r="T58">
        <v>20</v>
      </c>
    </row>
    <row r="59" spans="2:20" x14ac:dyDescent="0.2">
      <c r="K59">
        <v>34.482758620689651</v>
      </c>
      <c r="L59" t="s">
        <v>24</v>
      </c>
      <c r="M59" s="1">
        <v>42.209107000000003</v>
      </c>
      <c r="N59" s="1">
        <v>-112.046058</v>
      </c>
      <c r="Q59">
        <f t="shared" si="9"/>
        <v>34.482758620689651</v>
      </c>
      <c r="T59">
        <v>21</v>
      </c>
    </row>
    <row r="60" spans="2:20" x14ac:dyDescent="0.2">
      <c r="K60">
        <v>36.206896551724135</v>
      </c>
      <c r="L60" t="s">
        <v>25</v>
      </c>
      <c r="M60" s="1">
        <v>42.209104000000004</v>
      </c>
      <c r="N60" s="1">
        <v>-112.045981</v>
      </c>
      <c r="Q60">
        <f t="shared" si="9"/>
        <v>36.206896551724135</v>
      </c>
      <c r="T60">
        <v>22</v>
      </c>
    </row>
    <row r="61" spans="2:20" x14ac:dyDescent="0.2">
      <c r="K61">
        <v>37.931034482758619</v>
      </c>
      <c r="L61" t="s">
        <v>26</v>
      </c>
      <c r="M61" s="1">
        <v>42.209035</v>
      </c>
      <c r="N61" s="1">
        <v>-112.045773</v>
      </c>
      <c r="Q61">
        <f t="shared" si="9"/>
        <v>37.931034482758619</v>
      </c>
      <c r="T61">
        <v>23</v>
      </c>
    </row>
    <row r="62" spans="2:20" x14ac:dyDescent="0.2">
      <c r="K62">
        <v>39.655172413793103</v>
      </c>
      <c r="L62" t="s">
        <v>27</v>
      </c>
      <c r="M62" s="1">
        <v>42.209038999999997</v>
      </c>
      <c r="N62" s="1">
        <v>-112.045743</v>
      </c>
      <c r="Q62">
        <f t="shared" si="9"/>
        <v>39.655172413793103</v>
      </c>
      <c r="T62">
        <v>24</v>
      </c>
    </row>
    <row r="63" spans="2:20" x14ac:dyDescent="0.2">
      <c r="K63">
        <v>41.379310344827587</v>
      </c>
      <c r="L63" t="s">
        <v>28</v>
      </c>
      <c r="M63" s="1">
        <v>42.208917</v>
      </c>
      <c r="N63" s="1">
        <v>-112.045405</v>
      </c>
      <c r="Q63">
        <f t="shared" si="9"/>
        <v>41.379310344827587</v>
      </c>
      <c r="T63">
        <v>25</v>
      </c>
    </row>
    <row r="64" spans="2:20" x14ac:dyDescent="0.2">
      <c r="K64">
        <v>43.103448275862064</v>
      </c>
      <c r="L64" t="s">
        <v>29</v>
      </c>
      <c r="M64" s="1">
        <v>42.208815000000001</v>
      </c>
      <c r="N64" s="1">
        <v>-112.045085</v>
      </c>
      <c r="Q64">
        <f t="shared" si="9"/>
        <v>43.103448275862064</v>
      </c>
      <c r="T64">
        <v>26</v>
      </c>
    </row>
    <row r="65" spans="11:20" x14ac:dyDescent="0.2">
      <c r="K65">
        <v>44.827586206896548</v>
      </c>
      <c r="L65" t="s">
        <v>30</v>
      </c>
      <c r="M65" s="1">
        <v>42.208815000000001</v>
      </c>
      <c r="N65" s="1">
        <v>-112.045085</v>
      </c>
      <c r="Q65">
        <f t="shared" si="9"/>
        <v>44.827586206896548</v>
      </c>
      <c r="T65">
        <v>27</v>
      </c>
    </row>
    <row r="66" spans="11:20" x14ac:dyDescent="0.2">
      <c r="K66">
        <v>46.551724137931032</v>
      </c>
      <c r="L66" t="s">
        <v>31</v>
      </c>
      <c r="M66" s="1">
        <v>42.208917</v>
      </c>
      <c r="N66" s="1">
        <v>-112.045405</v>
      </c>
      <c r="Q66">
        <f t="shared" si="9"/>
        <v>46.551724137931032</v>
      </c>
      <c r="T66">
        <v>28</v>
      </c>
    </row>
    <row r="67" spans="11:20" x14ac:dyDescent="0.2">
      <c r="K67">
        <v>48.275862068965516</v>
      </c>
      <c r="L67" t="s">
        <v>32</v>
      </c>
      <c r="M67" s="1">
        <v>42.209038999999997</v>
      </c>
      <c r="N67" s="1">
        <v>-112.045743</v>
      </c>
      <c r="Q67">
        <f t="shared" si="9"/>
        <v>48.275862068965516</v>
      </c>
      <c r="T67">
        <v>29</v>
      </c>
    </row>
    <row r="68" spans="11:20" x14ac:dyDescent="0.2">
      <c r="K68">
        <v>50</v>
      </c>
      <c r="L68" t="s">
        <v>33</v>
      </c>
      <c r="M68" s="1">
        <v>42.209035</v>
      </c>
      <c r="N68" s="1">
        <v>-112.045773</v>
      </c>
      <c r="Q68">
        <f t="shared" si="9"/>
        <v>50</v>
      </c>
      <c r="T68">
        <v>30</v>
      </c>
    </row>
    <row r="76" spans="11:20" x14ac:dyDescent="0.2">
      <c r="M76" t="s">
        <v>57</v>
      </c>
      <c r="S76" t="s">
        <v>58</v>
      </c>
      <c r="T76" t="s">
        <v>59</v>
      </c>
    </row>
    <row r="77" spans="11:20" x14ac:dyDescent="0.2">
      <c r="M77">
        <v>42.209377000000003</v>
      </c>
      <c r="N77">
        <v>-112.046695</v>
      </c>
      <c r="O77">
        <v>5660</v>
      </c>
      <c r="Q77" s="4">
        <f>$B$34*ACOS(COS(RADIANS(90-$D$43))*COS(RADIANS(90-$D$43))+SIN(RADIANS(90-$D$43))*SIN(RADIANS(90-$D$43))*COS(RADIANS($E$43)-RADIANS(N77)))</f>
        <v>58.80144036207507</v>
      </c>
      <c r="R77" s="4">
        <f>$B$34*ACOS(COS(RADIANS(90-$D$43))*COS(RADIANS(90-M77))+SIN(RADIANS(90-$D$43))*SIN(RADIANS(90-M77))*COS(RADIANS($E$43)-RADIANS($E$43)))</f>
        <v>30.353802529316713</v>
      </c>
      <c r="S77" s="4">
        <f>Q77*COS($C$34)+R77*SIN($C$34)</f>
        <v>66.116389755756671</v>
      </c>
      <c r="T77" s="4">
        <f>O77*0.3048</f>
        <v>1725.1680000000001</v>
      </c>
    </row>
    <row r="78" spans="11:20" x14ac:dyDescent="0.2">
      <c r="M78">
        <v>42.209214000000003</v>
      </c>
      <c r="N78">
        <v>-112.046466</v>
      </c>
      <c r="O78">
        <v>5637</v>
      </c>
      <c r="Q78" s="4">
        <f t="shared" ref="Q78:Q79" si="10">$B$34*ACOS(COS(RADIANS(90-$D$43))*COS(RADIANS(90-$D$43))+SIN(RADIANS(90-$D$43))*SIN(RADIANS(90-$D$43))*COS(RADIANS($E$43)-RADIANS(N78)))</f>
        <v>39.942037799222945</v>
      </c>
      <c r="R78" s="4">
        <f t="shared" ref="R78:R79" si="11">$B$34*ACOS(COS(RADIANS(90-$D$43))*COS(RADIANS(90-M78))+SIN(RADIANS(90-$D$43))*SIN(RADIANS(90-M78))*COS(RADIANS($E$43)-RADIANS($E$43)))</f>
        <v>12.230553418840113</v>
      </c>
      <c r="S78" s="4">
        <f t="shared" ref="S78:S79" si="12">Q78*COS($C$34)+R78*SIN($C$34)</f>
        <v>41.376910409665577</v>
      </c>
      <c r="T78" s="4">
        <f t="shared" ref="T78:T79" si="13">O78*0.3048</f>
        <v>1718.1576</v>
      </c>
    </row>
    <row r="79" spans="11:20" x14ac:dyDescent="0.2">
      <c r="M79">
        <v>42.209093000000003</v>
      </c>
      <c r="N79">
        <v>-112.046007</v>
      </c>
      <c r="O79">
        <v>5583</v>
      </c>
      <c r="Q79" s="4">
        <f t="shared" si="10"/>
        <v>2.1395572942601921</v>
      </c>
      <c r="R79" s="4">
        <f t="shared" si="11"/>
        <v>1.2230553416011054</v>
      </c>
      <c r="S79" s="4">
        <f t="shared" si="12"/>
        <v>2.4556872894461597</v>
      </c>
      <c r="T79" s="4">
        <f t="shared" si="13"/>
        <v>1701.6984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Mag_Data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Ferrara</dc:creator>
  <cp:lastModifiedBy>Microsoft Office User</cp:lastModifiedBy>
  <dcterms:created xsi:type="dcterms:W3CDTF">2022-04-07T22:46:57Z</dcterms:created>
  <dcterms:modified xsi:type="dcterms:W3CDTF">2022-04-19T23:30:30Z</dcterms:modified>
</cp:coreProperties>
</file>