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Sites/AppGeo/"/>
    </mc:Choice>
  </mc:AlternateContent>
  <xr:revisionPtr revIDLastSave="0" documentId="13_ncr:1_{338C76E5-95AD-9B45-AA77-63CD10DA7BB6}" xr6:coauthVersionLast="47" xr6:coauthVersionMax="47" xr10:uidLastSave="{00000000-0000-0000-0000-000000000000}"/>
  <bookViews>
    <workbookView xWindow="800" yWindow="460" windowWidth="30600" windowHeight="24080" xr2:uid="{336FF9F6-2B00-C547-8200-D979FC5476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O25" i="1" s="1"/>
  <c r="H23" i="1"/>
  <c r="O26" i="1" s="1"/>
  <c r="H24" i="1"/>
  <c r="H17" i="1"/>
  <c r="I24" i="1" s="1"/>
  <c r="Q6" i="1" s="1"/>
  <c r="G17" i="1"/>
  <c r="G18" i="1"/>
  <c r="G19" i="1"/>
  <c r="O15" i="1" s="1"/>
  <c r="G20" i="1"/>
  <c r="G21" i="1"/>
  <c r="G22" i="1"/>
  <c r="O18" i="1" s="1"/>
  <c r="G23" i="1"/>
  <c r="O19" i="1" s="1"/>
  <c r="G24" i="1"/>
  <c r="O20" i="1" s="1"/>
  <c r="G16" i="1"/>
  <c r="G7" i="1"/>
  <c r="G8" i="1"/>
  <c r="O6" i="1" s="1"/>
  <c r="G9" i="1"/>
  <c r="G10" i="1"/>
  <c r="O8" i="1" s="1"/>
  <c r="G11" i="1"/>
  <c r="G12" i="1"/>
  <c r="G13" i="1"/>
  <c r="G6" i="1"/>
  <c r="O4" i="1" s="1"/>
  <c r="G3" i="1"/>
  <c r="I3" i="1" s="1"/>
  <c r="O3" i="1" s="1"/>
  <c r="Q3" i="1" s="1"/>
  <c r="P6" i="1"/>
  <c r="P5" i="1"/>
  <c r="P4" i="1"/>
  <c r="P3" i="1"/>
  <c r="N27" i="1"/>
  <c r="O27" i="1"/>
  <c r="N26" i="1"/>
  <c r="N22" i="1"/>
  <c r="O22" i="1"/>
  <c r="N23" i="1"/>
  <c r="O23" i="1"/>
  <c r="N24" i="1"/>
  <c r="O24" i="1"/>
  <c r="N25" i="1"/>
  <c r="N21" i="1"/>
  <c r="N13" i="1"/>
  <c r="O13" i="1"/>
  <c r="N14" i="1"/>
  <c r="O14" i="1"/>
  <c r="N15" i="1"/>
  <c r="N16" i="1"/>
  <c r="O16" i="1"/>
  <c r="N17" i="1"/>
  <c r="O17" i="1"/>
  <c r="N18" i="1"/>
  <c r="N19" i="1"/>
  <c r="N20" i="1"/>
  <c r="O12" i="1"/>
  <c r="N12" i="1"/>
  <c r="N5" i="1"/>
  <c r="O5" i="1"/>
  <c r="N6" i="1"/>
  <c r="N7" i="1"/>
  <c r="O7" i="1"/>
  <c r="N8" i="1"/>
  <c r="N9" i="1"/>
  <c r="O9" i="1"/>
  <c r="N10" i="1"/>
  <c r="O10" i="1"/>
  <c r="N11" i="1"/>
  <c r="O11" i="1"/>
  <c r="N4" i="1"/>
  <c r="N3" i="1"/>
  <c r="J23" i="1"/>
  <c r="R5" i="1" s="1"/>
  <c r="E24" i="1"/>
  <c r="F24" i="1" s="1"/>
  <c r="F16" i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16" i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6" i="1"/>
  <c r="F6" i="1" s="1"/>
  <c r="E3" i="1"/>
  <c r="F3" i="1" s="1"/>
  <c r="D16" i="1"/>
  <c r="D5" i="1"/>
  <c r="D6" i="1"/>
  <c r="D7" i="1"/>
  <c r="D8" i="1"/>
  <c r="D9" i="1"/>
  <c r="D10" i="1"/>
  <c r="D11" i="1"/>
  <c r="D12" i="1"/>
  <c r="D13" i="1"/>
  <c r="D14" i="1"/>
  <c r="D4" i="1"/>
  <c r="D17" i="1"/>
  <c r="D18" i="1"/>
  <c r="D19" i="1"/>
  <c r="D20" i="1"/>
  <c r="D21" i="1"/>
  <c r="D22" i="1"/>
  <c r="D23" i="1"/>
  <c r="D24" i="1"/>
  <c r="D15" i="1"/>
  <c r="D3" i="1"/>
  <c r="D2" i="1"/>
  <c r="O21" i="1" l="1"/>
  <c r="J24" i="1"/>
  <c r="R6" i="1" s="1"/>
  <c r="I13" i="1"/>
  <c r="Q4" i="1" s="1"/>
  <c r="J13" i="1"/>
  <c r="R4" i="1" s="1"/>
  <c r="I23" i="1"/>
  <c r="Q5" i="1" s="1"/>
</calcChain>
</file>

<file path=xl/sharedStrings.xml><?xml version="1.0" encoding="utf-8"?>
<sst xmlns="http://schemas.openxmlformats.org/spreadsheetml/2006/main" count="37" uniqueCount="36">
  <si>
    <t>Geophone</t>
  </si>
  <si>
    <t>12L</t>
  </si>
  <si>
    <t>11L</t>
  </si>
  <si>
    <t>10L</t>
  </si>
  <si>
    <t>9L</t>
  </si>
  <si>
    <t>8L</t>
  </si>
  <si>
    <t>7L</t>
  </si>
  <si>
    <t>6L</t>
  </si>
  <si>
    <t>5L</t>
  </si>
  <si>
    <t>4L</t>
  </si>
  <si>
    <t>3L</t>
  </si>
  <si>
    <t>2L</t>
  </si>
  <si>
    <t>1L</t>
  </si>
  <si>
    <t>12R</t>
  </si>
  <si>
    <t>11R</t>
  </si>
  <si>
    <t>10R</t>
  </si>
  <si>
    <t>9R</t>
  </si>
  <si>
    <t>8R</t>
  </si>
  <si>
    <t>7R</t>
  </si>
  <si>
    <t>5R</t>
  </si>
  <si>
    <t>4R</t>
  </si>
  <si>
    <t>3R</t>
  </si>
  <si>
    <t>2R</t>
  </si>
  <si>
    <t>1R</t>
  </si>
  <si>
    <t>Distance from source r (m)</t>
  </si>
  <si>
    <t>Amplitude</t>
  </si>
  <si>
    <t>Predicted geometrical spreading</t>
  </si>
  <si>
    <t>Corrected Amplitude</t>
  </si>
  <si>
    <t>Geometrical spreading correction</t>
  </si>
  <si>
    <t>Q values</t>
  </si>
  <si>
    <t>Average</t>
  </si>
  <si>
    <t>Layer 1</t>
  </si>
  <si>
    <t>Layer 2</t>
  </si>
  <si>
    <t>Layer 3</t>
  </si>
  <si>
    <t>(rmv outliers)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</si>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</sst>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rgbClr val="1740F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Sheet1!$B$2:$B$24</c:f>
              <c:numCache>
                <c:formatCode>General</c:formatCode>
                <c:ptCount val="2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26</c:v>
                </c:pt>
                <c:pt idx="7">
                  <c:v>32</c:v>
                </c:pt>
                <c:pt idx="8">
                  <c:v>38</c:v>
                </c:pt>
                <c:pt idx="9">
                  <c:v>44</c:v>
                </c:pt>
                <c:pt idx="10">
                  <c:v>50</c:v>
                </c:pt>
                <c:pt idx="11">
                  <c:v>56</c:v>
                </c:pt>
                <c:pt idx="12">
                  <c:v>62</c:v>
                </c:pt>
                <c:pt idx="13">
                  <c:v>68</c:v>
                </c:pt>
                <c:pt idx="14">
                  <c:v>74</c:v>
                </c:pt>
                <c:pt idx="15">
                  <c:v>80</c:v>
                </c:pt>
                <c:pt idx="16">
                  <c:v>86</c:v>
                </c:pt>
                <c:pt idx="17">
                  <c:v>92</c:v>
                </c:pt>
                <c:pt idx="18">
                  <c:v>100</c:v>
                </c:pt>
                <c:pt idx="19">
                  <c:v>104</c:v>
                </c:pt>
                <c:pt idx="20">
                  <c:v>108</c:v>
                </c:pt>
                <c:pt idx="21">
                  <c:v>112</c:v>
                </c:pt>
                <c:pt idx="22">
                  <c:v>116</c:v>
                </c:pt>
              </c:numCache>
            </c:numRef>
          </c:xVal>
          <c:yVal>
            <c:numRef>
              <c:f>Sheet1!$C$2:$C$24</c:f>
              <c:numCache>
                <c:formatCode>0.00E+00</c:formatCode>
                <c:ptCount val="23"/>
                <c:pt idx="0">
                  <c:v>4800000</c:v>
                </c:pt>
                <c:pt idx="1">
                  <c:v>51000</c:v>
                </c:pt>
                <c:pt idx="2">
                  <c:v>9600</c:v>
                </c:pt>
                <c:pt idx="3">
                  <c:v>2300</c:v>
                </c:pt>
                <c:pt idx="4">
                  <c:v>1500</c:v>
                </c:pt>
                <c:pt idx="5">
                  <c:v>850</c:v>
                </c:pt>
                <c:pt idx="6">
                  <c:v>390</c:v>
                </c:pt>
                <c:pt idx="7">
                  <c:v>280</c:v>
                </c:pt>
                <c:pt idx="8">
                  <c:v>160</c:v>
                </c:pt>
                <c:pt idx="9">
                  <c:v>200</c:v>
                </c:pt>
                <c:pt idx="10">
                  <c:v>130</c:v>
                </c:pt>
                <c:pt idx="11">
                  <c:v>57</c:v>
                </c:pt>
                <c:pt idx="12">
                  <c:v>170</c:v>
                </c:pt>
                <c:pt idx="13">
                  <c:v>460</c:v>
                </c:pt>
                <c:pt idx="14">
                  <c:v>270</c:v>
                </c:pt>
                <c:pt idx="15">
                  <c:v>250</c:v>
                </c:pt>
                <c:pt idx="16">
                  <c:v>230</c:v>
                </c:pt>
                <c:pt idx="17">
                  <c:v>250</c:v>
                </c:pt>
                <c:pt idx="18">
                  <c:v>210</c:v>
                </c:pt>
                <c:pt idx="19">
                  <c:v>200</c:v>
                </c:pt>
                <c:pt idx="20">
                  <c:v>300</c:v>
                </c:pt>
                <c:pt idx="21">
                  <c:v>170</c:v>
                </c:pt>
                <c:pt idx="22">
                  <c:v>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CB-4940-8DCC-FB01833D496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Sheet1!$B$2:$B$24</c:f>
              <c:numCache>
                <c:formatCode>General</c:formatCode>
                <c:ptCount val="2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26</c:v>
                </c:pt>
                <c:pt idx="7">
                  <c:v>32</c:v>
                </c:pt>
                <c:pt idx="8">
                  <c:v>38</c:v>
                </c:pt>
                <c:pt idx="9">
                  <c:v>44</c:v>
                </c:pt>
                <c:pt idx="10">
                  <c:v>50</c:v>
                </c:pt>
                <c:pt idx="11">
                  <c:v>56</c:v>
                </c:pt>
                <c:pt idx="12">
                  <c:v>62</c:v>
                </c:pt>
                <c:pt idx="13">
                  <c:v>68</c:v>
                </c:pt>
                <c:pt idx="14">
                  <c:v>74</c:v>
                </c:pt>
                <c:pt idx="15">
                  <c:v>80</c:v>
                </c:pt>
                <c:pt idx="16">
                  <c:v>86</c:v>
                </c:pt>
                <c:pt idx="17">
                  <c:v>92</c:v>
                </c:pt>
                <c:pt idx="18">
                  <c:v>100</c:v>
                </c:pt>
                <c:pt idx="19">
                  <c:v>104</c:v>
                </c:pt>
                <c:pt idx="20">
                  <c:v>108</c:v>
                </c:pt>
                <c:pt idx="21">
                  <c:v>112</c:v>
                </c:pt>
                <c:pt idx="22">
                  <c:v>116</c:v>
                </c:pt>
              </c:numCache>
            </c:numRef>
          </c:xVal>
          <c:yVal>
            <c:numRef>
              <c:f>Sheet1!$D$2:$D$24</c:f>
              <c:numCache>
                <c:formatCode>0.00E+00</c:formatCode>
                <c:ptCount val="23"/>
                <c:pt idx="0">
                  <c:v>4800000</c:v>
                </c:pt>
                <c:pt idx="1">
                  <c:v>1200000</c:v>
                </c:pt>
                <c:pt idx="2">
                  <c:v>9600</c:v>
                </c:pt>
                <c:pt idx="3">
                  <c:v>7838.3671769061702</c:v>
                </c:pt>
                <c:pt idx="4">
                  <c:v>6788.2250993908565</c:v>
                </c:pt>
                <c:pt idx="5">
                  <c:v>6071.5731075232879</c:v>
                </c:pt>
                <c:pt idx="6">
                  <c:v>5325.1218837622</c:v>
                </c:pt>
                <c:pt idx="7">
                  <c:v>4800</c:v>
                </c:pt>
                <c:pt idx="8">
                  <c:v>4404.7820903147867</c:v>
                </c:pt>
                <c:pt idx="9">
                  <c:v>4093.4537540277206</c:v>
                </c:pt>
                <c:pt idx="10">
                  <c:v>3840</c:v>
                </c:pt>
                <c:pt idx="11">
                  <c:v>3628.4589408885818</c:v>
                </c:pt>
                <c:pt idx="12">
                  <c:v>3448.421798914078</c:v>
                </c:pt>
                <c:pt idx="13">
                  <c:v>460</c:v>
                </c:pt>
                <c:pt idx="14">
                  <c:v>440.95718980785796</c:v>
                </c:pt>
                <c:pt idx="15">
                  <c:v>424.09904503547284</c:v>
                </c:pt>
                <c:pt idx="16">
                  <c:v>409.03744071536624</c:v>
                </c:pt>
                <c:pt idx="17">
                  <c:v>395.4743986657038</c:v>
                </c:pt>
                <c:pt idx="18">
                  <c:v>379.32571755682477</c:v>
                </c:pt>
                <c:pt idx="19">
                  <c:v>371.95946842881443</c:v>
                </c:pt>
                <c:pt idx="20">
                  <c:v>365.00634190330123</c:v>
                </c:pt>
                <c:pt idx="21">
                  <c:v>358.42911233803062</c:v>
                </c:pt>
                <c:pt idx="22">
                  <c:v>352.19508700483721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CB-4940-8DCC-FB01833D4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209744"/>
        <c:axId val="1972211392"/>
      </c:scatterChart>
      <c:valAx>
        <c:axId val="197220974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211392"/>
        <c:crosses val="autoZero"/>
        <c:crossBetween val="midCat"/>
      </c:valAx>
      <c:valAx>
        <c:axId val="1972211392"/>
        <c:scaling>
          <c:logBase val="10"/>
          <c:orientation val="minMax"/>
          <c:max val="10000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209744"/>
        <c:crosses val="autoZero"/>
        <c:crossBetween val="midCat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1"/>
            <c:spPr>
              <a:solidFill>
                <a:srgbClr val="1740F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Sheet1!$F$27:$F$47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26</c:v>
                </c:pt>
                <c:pt idx="6">
                  <c:v>32</c:v>
                </c:pt>
                <c:pt idx="7">
                  <c:v>38</c:v>
                </c:pt>
                <c:pt idx="8">
                  <c:v>44</c:v>
                </c:pt>
                <c:pt idx="9">
                  <c:v>50</c:v>
                </c:pt>
                <c:pt idx="10">
                  <c:v>56</c:v>
                </c:pt>
                <c:pt idx="11">
                  <c:v>68</c:v>
                </c:pt>
                <c:pt idx="12">
                  <c:v>74</c:v>
                </c:pt>
                <c:pt idx="13">
                  <c:v>80</c:v>
                </c:pt>
                <c:pt idx="14">
                  <c:v>86</c:v>
                </c:pt>
                <c:pt idx="15">
                  <c:v>92</c:v>
                </c:pt>
                <c:pt idx="16">
                  <c:v>100</c:v>
                </c:pt>
                <c:pt idx="17">
                  <c:v>104</c:v>
                </c:pt>
                <c:pt idx="18">
                  <c:v>108</c:v>
                </c:pt>
                <c:pt idx="19">
                  <c:v>112</c:v>
                </c:pt>
                <c:pt idx="20">
                  <c:v>116</c:v>
                </c:pt>
              </c:numCache>
            </c:numRef>
          </c:xVal>
          <c:yVal>
            <c:numRef>
              <c:f>Sheet1!$G$27:$G$47</c:f>
              <c:numCache>
                <c:formatCode>0.00E+00</c:formatCode>
                <c:ptCount val="21"/>
                <c:pt idx="0">
                  <c:v>4800000</c:v>
                </c:pt>
                <c:pt idx="1">
                  <c:v>51000</c:v>
                </c:pt>
                <c:pt idx="2">
                  <c:v>2300</c:v>
                </c:pt>
                <c:pt idx="3">
                  <c:v>1500</c:v>
                </c:pt>
                <c:pt idx="4">
                  <c:v>850</c:v>
                </c:pt>
                <c:pt idx="5">
                  <c:v>390</c:v>
                </c:pt>
                <c:pt idx="6">
                  <c:v>280</c:v>
                </c:pt>
                <c:pt idx="7">
                  <c:v>160</c:v>
                </c:pt>
                <c:pt idx="8">
                  <c:v>200</c:v>
                </c:pt>
                <c:pt idx="9">
                  <c:v>130</c:v>
                </c:pt>
                <c:pt idx="10">
                  <c:v>57</c:v>
                </c:pt>
                <c:pt idx="11">
                  <c:v>460</c:v>
                </c:pt>
                <c:pt idx="12">
                  <c:v>270</c:v>
                </c:pt>
                <c:pt idx="13">
                  <c:v>250</c:v>
                </c:pt>
                <c:pt idx="14">
                  <c:v>230</c:v>
                </c:pt>
                <c:pt idx="15">
                  <c:v>250</c:v>
                </c:pt>
                <c:pt idx="16">
                  <c:v>210</c:v>
                </c:pt>
                <c:pt idx="17">
                  <c:v>200</c:v>
                </c:pt>
                <c:pt idx="18">
                  <c:v>300</c:v>
                </c:pt>
                <c:pt idx="19">
                  <c:v>170</c:v>
                </c:pt>
                <c:pt idx="20">
                  <c:v>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E9-7E4A-B928-6FB1C3ECE723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Sheet1!$F$27:$F$47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26</c:v>
                </c:pt>
                <c:pt idx="6">
                  <c:v>32</c:v>
                </c:pt>
                <c:pt idx="7">
                  <c:v>38</c:v>
                </c:pt>
                <c:pt idx="8">
                  <c:v>44</c:v>
                </c:pt>
                <c:pt idx="9">
                  <c:v>50</c:v>
                </c:pt>
                <c:pt idx="10">
                  <c:v>56</c:v>
                </c:pt>
                <c:pt idx="11">
                  <c:v>68</c:v>
                </c:pt>
                <c:pt idx="12">
                  <c:v>74</c:v>
                </c:pt>
                <c:pt idx="13">
                  <c:v>80</c:v>
                </c:pt>
                <c:pt idx="14">
                  <c:v>86</c:v>
                </c:pt>
                <c:pt idx="15">
                  <c:v>92</c:v>
                </c:pt>
                <c:pt idx="16">
                  <c:v>100</c:v>
                </c:pt>
                <c:pt idx="17">
                  <c:v>104</c:v>
                </c:pt>
                <c:pt idx="18">
                  <c:v>108</c:v>
                </c:pt>
                <c:pt idx="19">
                  <c:v>112</c:v>
                </c:pt>
                <c:pt idx="20">
                  <c:v>116</c:v>
                </c:pt>
              </c:numCache>
            </c:numRef>
          </c:xVal>
          <c:yVal>
            <c:numRef>
              <c:f>Sheet1!$H$27:$H$47</c:f>
              <c:numCache>
                <c:formatCode>0.00E+00</c:formatCode>
                <c:ptCount val="21"/>
                <c:pt idx="0">
                  <c:v>4800000</c:v>
                </c:pt>
                <c:pt idx="1">
                  <c:v>3651000</c:v>
                </c:pt>
                <c:pt idx="2">
                  <c:v>2300</c:v>
                </c:pt>
                <c:pt idx="3">
                  <c:v>1588.9528095680698</c:v>
                </c:pt>
                <c:pt idx="4">
                  <c:v>999.65717474311805</c:v>
                </c:pt>
                <c:pt idx="5">
                  <c:v>602.88569875024643</c:v>
                </c:pt>
                <c:pt idx="6">
                  <c:v>537.36641038580501</c:v>
                </c:pt>
                <c:pt idx="7">
                  <c:v>450.84354096731585</c:v>
                </c:pt>
                <c:pt idx="8">
                  <c:v>517.21476330364158</c:v>
                </c:pt>
                <c:pt idx="9">
                  <c:v>468.68369022225784</c:v>
                </c:pt>
                <c:pt idx="10">
                  <c:v>413.60238136878166</c:v>
                </c:pt>
                <c:pt idx="11">
                  <c:v>460</c:v>
                </c:pt>
                <c:pt idx="12">
                  <c:v>272.30927993619969</c:v>
                </c:pt>
                <c:pt idx="13">
                  <c:v>254.35363027586143</c:v>
                </c:pt>
                <c:pt idx="14">
                  <c:v>236.1801180847749</c:v>
                </c:pt>
                <c:pt idx="15">
                  <c:v>257.82487852522939</c:v>
                </c:pt>
                <c:pt idx="16">
                  <c:v>219.78319375835659</c:v>
                </c:pt>
                <c:pt idx="17">
                  <c:v>210.67648267657427</c:v>
                </c:pt>
                <c:pt idx="18">
                  <c:v>311.51967312048527</c:v>
                </c:pt>
                <c:pt idx="19">
                  <c:v>182.31727936229547</c:v>
                </c:pt>
                <c:pt idx="20">
                  <c:v>203.07326597763466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E9-7E4A-B928-6FB1C3ECE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078896"/>
        <c:axId val="1994102064"/>
      </c:scatterChart>
      <c:valAx>
        <c:axId val="1994078896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102064"/>
        <c:crosses val="autoZero"/>
        <c:crossBetween val="midCat"/>
      </c:valAx>
      <c:valAx>
        <c:axId val="19941020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07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Sheet1!$N$3:$N$27</c:f>
              <c:numCache>
                <c:formatCode>General</c:formatCode>
                <c:ptCount val="25"/>
                <c:pt idx="0">
                  <c:v>2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31</c:v>
                </c:pt>
                <c:pt idx="8">
                  <c:v>34</c:v>
                </c:pt>
                <c:pt idx="9">
                  <c:v>71</c:v>
                </c:pt>
                <c:pt idx="10">
                  <c:v>74</c:v>
                </c:pt>
                <c:pt idx="11">
                  <c:v>77</c:v>
                </c:pt>
                <c:pt idx="12">
                  <c:v>80</c:v>
                </c:pt>
                <c:pt idx="13">
                  <c:v>84</c:v>
                </c:pt>
                <c:pt idx="14">
                  <c:v>86</c:v>
                </c:pt>
                <c:pt idx="15">
                  <c:v>88</c:v>
                </c:pt>
                <c:pt idx="16">
                  <c:v>90</c:v>
                </c:pt>
                <c:pt idx="17">
                  <c:v>92</c:v>
                </c:pt>
                <c:pt idx="18">
                  <c:v>77</c:v>
                </c:pt>
                <c:pt idx="19">
                  <c:v>80</c:v>
                </c:pt>
                <c:pt idx="20">
                  <c:v>83</c:v>
                </c:pt>
                <c:pt idx="21">
                  <c:v>87</c:v>
                </c:pt>
                <c:pt idx="22">
                  <c:v>89</c:v>
                </c:pt>
                <c:pt idx="23">
                  <c:v>93</c:v>
                </c:pt>
                <c:pt idx="24">
                  <c:v>95</c:v>
                </c:pt>
              </c:numCache>
            </c:numRef>
          </c:xVal>
          <c:yVal>
            <c:numRef>
              <c:f>Sheet1!$O$3:$O$27</c:f>
              <c:numCache>
                <c:formatCode>0.00</c:formatCode>
                <c:ptCount val="25"/>
                <c:pt idx="0">
                  <c:v>14.321286545105224</c:v>
                </c:pt>
                <c:pt idx="1">
                  <c:v>5.875922133199551</c:v>
                </c:pt>
                <c:pt idx="2">
                  <c:v>5.215985992997398</c:v>
                </c:pt>
                <c:pt idx="3">
                  <c:v>5.6805549169496263</c:v>
                </c:pt>
                <c:pt idx="4">
                  <c:v>7.4729676605975213</c:v>
                </c:pt>
                <c:pt idx="5">
                  <c:v>8.668222372148767</c:v>
                </c:pt>
                <c:pt idx="6">
                  <c:v>11.650483065043993</c:v>
                </c:pt>
                <c:pt idx="7">
                  <c:v>12.97801297684409</c:v>
                </c:pt>
                <c:pt idx="8">
                  <c:v>13.932180982375728</c:v>
                </c:pt>
                <c:pt idx="9">
                  <c:v>1.4852132416594097</c:v>
                </c:pt>
                <c:pt idx="10">
                  <c:v>2.6284497993236622</c:v>
                </c:pt>
                <c:pt idx="11">
                  <c:v>3.5042411953226877</c:v>
                </c:pt>
                <c:pt idx="12">
                  <c:v>5.3799810665827019</c:v>
                </c:pt>
                <c:pt idx="13">
                  <c:v>5.6228569570277784</c:v>
                </c:pt>
                <c:pt idx="14">
                  <c:v>5.9829175072146779</c:v>
                </c:pt>
                <c:pt idx="15">
                  <c:v>13.31882030135475</c:v>
                </c:pt>
                <c:pt idx="16">
                  <c:v>6.1701262866665552</c:v>
                </c:pt>
                <c:pt idx="17">
                  <c:v>7.6186172255427689</c:v>
                </c:pt>
                <c:pt idx="18">
                  <c:v>47.786729859787293</c:v>
                </c:pt>
                <c:pt idx="19">
                  <c:v>45.800016288066864</c:v>
                </c:pt>
                <c:pt idx="20">
                  <c:v>178.91322398049172</c:v>
                </c:pt>
                <c:pt idx="21">
                  <c:v>65.914392593922855</c:v>
                </c:pt>
                <c:pt idx="22">
                  <c:v>63.512964909992185</c:v>
                </c:pt>
                <c:pt idx="23">
                  <c:v>51.458399862437766</c:v>
                </c:pt>
                <c:pt idx="24">
                  <c:v>77.777494088587986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7C-7A4E-A2A5-D6888CA2500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8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Sheet1!$R$3:$R$6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3.4781103285264949</c:v>
                  </c:pt>
                  <c:pt idx="2">
                    <c:v>3.4303490056873986</c:v>
                  </c:pt>
                  <c:pt idx="3">
                    <c:v>46.836870117813135</c:v>
                  </c:pt>
                </c:numCache>
              </c:numRef>
            </c:plus>
            <c:minus>
              <c:numRef>
                <c:f>Sheet1!$R$3:$R$6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3.4781103285264949</c:v>
                  </c:pt>
                  <c:pt idx="2">
                    <c:v>3.4303490056873986</c:v>
                  </c:pt>
                  <c:pt idx="3">
                    <c:v>46.836870117813135</c:v>
                  </c:pt>
                </c:numCache>
              </c:numRef>
            </c:minus>
            <c:spPr>
              <a:noFill/>
              <a:ln w="31750" cap="flat" cmpd="sng" algn="ctr">
                <a:solidFill>
                  <a:srgbClr val="C00000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Sheet1!$P$3:$P$6</c:f>
              <c:numCache>
                <c:formatCode>0.00</c:formatCode>
                <c:ptCount val="4"/>
                <c:pt idx="0">
                  <c:v>2</c:v>
                </c:pt>
                <c:pt idx="1">
                  <c:v>34</c:v>
                </c:pt>
                <c:pt idx="2" formatCode="General">
                  <c:v>92</c:v>
                </c:pt>
                <c:pt idx="3" formatCode="General">
                  <c:v>95</c:v>
                </c:pt>
              </c:numCache>
            </c:numRef>
          </c:xVal>
          <c:yVal>
            <c:numRef>
              <c:f>Sheet1!$Q$3:$Q$6</c:f>
              <c:numCache>
                <c:formatCode>0.00</c:formatCode>
                <c:ptCount val="4"/>
                <c:pt idx="0">
                  <c:v>14.321286545105224</c:v>
                </c:pt>
                <c:pt idx="1">
                  <c:v>8.9342912625195847</c:v>
                </c:pt>
                <c:pt idx="2">
                  <c:v>5.7456915089661109</c:v>
                </c:pt>
                <c:pt idx="3">
                  <c:v>75.880460226183814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7C-7A4E-A2A5-D6888CA25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6849536"/>
        <c:axId val="2023061984"/>
      </c:scatterChart>
      <c:valAx>
        <c:axId val="19768495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061984"/>
        <c:crosses val="autoZero"/>
        <c:crossBetween val="midCat"/>
      </c:valAx>
      <c:valAx>
        <c:axId val="202306198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84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24</xdr:row>
      <xdr:rowOff>152400</xdr:rowOff>
    </xdr:from>
    <xdr:to>
      <xdr:col>4</xdr:col>
      <xdr:colOff>1460500</xdr:colOff>
      <xdr:row>49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BDAFF-50E3-99F7-D3F8-D6A34E689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69850</xdr:colOff>
      <xdr:row>34</xdr:row>
      <xdr:rowOff>171450</xdr:rowOff>
    </xdr:from>
    <xdr:to>
      <xdr:col>16</xdr:col>
      <xdr:colOff>596900</xdr:colOff>
      <xdr:row>60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6A8362-344B-0444-4838-7143C95AB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6350</xdr:colOff>
      <xdr:row>2</xdr:row>
      <xdr:rowOff>0</xdr:rowOff>
    </xdr:from>
    <xdr:to>
      <xdr:col>27</xdr:col>
      <xdr:colOff>762000</xdr:colOff>
      <xdr:row>27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DF4671-D52D-9881-C541-3A3F82B2A0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0FC90-2D82-284E-9B6C-663F21D23B82}">
  <dimension ref="A1:R47"/>
  <sheetViews>
    <sheetView tabSelected="1" workbookViewId="0">
      <selection activeCell="G6" sqref="G6"/>
    </sheetView>
  </sheetViews>
  <sheetFormatPr baseColWidth="10" defaultRowHeight="16" x14ac:dyDescent="0.2"/>
  <cols>
    <col min="2" max="2" width="23.1640625" customWidth="1"/>
    <col min="4" max="4" width="27.33203125" customWidth="1"/>
    <col min="5" max="5" width="28.6640625" customWidth="1"/>
    <col min="6" max="6" width="17.83203125" customWidth="1"/>
    <col min="7" max="7" width="10" customWidth="1"/>
    <col min="8" max="8" width="12.1640625" customWidth="1"/>
  </cols>
  <sheetData>
    <row r="1" spans="1:18" x14ac:dyDescent="0.2">
      <c r="A1" t="s">
        <v>0</v>
      </c>
      <c r="B1" t="s">
        <v>24</v>
      </c>
      <c r="C1" t="s">
        <v>25</v>
      </c>
      <c r="D1" t="s">
        <v>26</v>
      </c>
      <c r="E1" t="s">
        <v>28</v>
      </c>
      <c r="F1" t="s">
        <v>27</v>
      </c>
      <c r="G1" t="s">
        <v>29</v>
      </c>
      <c r="I1" t="s">
        <v>30</v>
      </c>
      <c r="J1" t="s">
        <v>35</v>
      </c>
    </row>
    <row r="2" spans="1:18" x14ac:dyDescent="0.2">
      <c r="A2" t="s">
        <v>1</v>
      </c>
      <c r="B2">
        <v>0</v>
      </c>
      <c r="C2" s="1">
        <v>4800000</v>
      </c>
      <c r="D2" s="1">
        <f>C2</f>
        <v>4800000</v>
      </c>
      <c r="G2" t="s">
        <v>31</v>
      </c>
      <c r="H2" s="2"/>
      <c r="J2" s="2"/>
    </row>
    <row r="3" spans="1:18" x14ac:dyDescent="0.2">
      <c r="A3" t="s">
        <v>2</v>
      </c>
      <c r="B3">
        <v>4</v>
      </c>
      <c r="C3" s="1">
        <v>51000</v>
      </c>
      <c r="D3" s="1">
        <f>C2/B3</f>
        <v>1200000</v>
      </c>
      <c r="E3" s="1">
        <f>C2*(1-(1/B3))</f>
        <v>3600000</v>
      </c>
      <c r="F3" s="1">
        <f>C3+E3</f>
        <v>3651000</v>
      </c>
      <c r="G3" s="2">
        <f>-3.141569*145*(B3-$B$2)/(465*LN(F3/$C$2))</f>
        <v>14.321286545105224</v>
      </c>
      <c r="I3" s="2">
        <f>G3</f>
        <v>14.321286545105224</v>
      </c>
      <c r="J3" s="2">
        <v>0.01</v>
      </c>
      <c r="N3">
        <f>(B2+B3)/2</f>
        <v>2</v>
      </c>
      <c r="O3" s="2">
        <f>I3</f>
        <v>14.321286545105224</v>
      </c>
      <c r="P3" s="2">
        <f>N3</f>
        <v>2</v>
      </c>
      <c r="Q3" s="2">
        <f>O3</f>
        <v>14.321286545105224</v>
      </c>
      <c r="R3" s="2">
        <v>0.01</v>
      </c>
    </row>
    <row r="4" spans="1:18" x14ac:dyDescent="0.2">
      <c r="A4" t="s">
        <v>3</v>
      </c>
      <c r="B4">
        <v>8</v>
      </c>
      <c r="C4" s="1">
        <v>9600</v>
      </c>
      <c r="D4" s="1">
        <f>$C$4*SQRT($B$4)/SQRT(B4)</f>
        <v>9600</v>
      </c>
      <c r="G4" s="2"/>
      <c r="H4" s="2"/>
      <c r="J4" s="2"/>
      <c r="N4">
        <f>($B$5+B6)/2</f>
        <v>14</v>
      </c>
      <c r="O4" s="2">
        <f>G6</f>
        <v>5.875922133199551</v>
      </c>
      <c r="P4" s="2">
        <f>N11</f>
        <v>34</v>
      </c>
      <c r="Q4" s="2">
        <f>I13</f>
        <v>8.9342912625195847</v>
      </c>
      <c r="R4" s="2">
        <f>J13</f>
        <v>3.4781103285264949</v>
      </c>
    </row>
    <row r="5" spans="1:18" x14ac:dyDescent="0.2">
      <c r="A5" t="s">
        <v>4</v>
      </c>
      <c r="B5">
        <v>12</v>
      </c>
      <c r="C5" s="1">
        <v>2300</v>
      </c>
      <c r="D5" s="1">
        <f t="shared" ref="D5:D14" si="0">$C$4*SQRT($B$4)/SQRT(B5)</f>
        <v>7838.3671769061702</v>
      </c>
      <c r="G5" s="2" t="s">
        <v>32</v>
      </c>
      <c r="H5" s="2"/>
      <c r="J5" s="2"/>
      <c r="N5">
        <f t="shared" ref="N5:N11" si="1">($B$5+B7)/2</f>
        <v>16</v>
      </c>
      <c r="O5" s="2">
        <f t="shared" ref="O5:O11" si="2">G7</f>
        <v>5.215985992997398</v>
      </c>
      <c r="P5">
        <f>N20</f>
        <v>92</v>
      </c>
      <c r="Q5" s="2">
        <f>I23</f>
        <v>5.7456915089661109</v>
      </c>
      <c r="R5" s="2">
        <f>J23</f>
        <v>3.4303490056873986</v>
      </c>
    </row>
    <row r="6" spans="1:18" x14ac:dyDescent="0.2">
      <c r="A6" t="s">
        <v>5</v>
      </c>
      <c r="B6">
        <v>16</v>
      </c>
      <c r="C6" s="1">
        <v>1500</v>
      </c>
      <c r="D6" s="1">
        <f t="shared" si="0"/>
        <v>6788.2250993908565</v>
      </c>
      <c r="E6" s="1">
        <f>$C$5*((1/SQRT($B$5))-(1/SQRT(B6)))</f>
        <v>88.952809568069725</v>
      </c>
      <c r="F6" s="1">
        <f>C6+E6</f>
        <v>1588.9528095680698</v>
      </c>
      <c r="G6" s="2">
        <f>-3.141569*230*(B6-$B$5)/(1330*LN(F6/$C$5))</f>
        <v>5.875922133199551</v>
      </c>
      <c r="H6" s="2"/>
      <c r="J6" s="2"/>
      <c r="N6">
        <f t="shared" si="1"/>
        <v>19</v>
      </c>
      <c r="O6" s="2">
        <f t="shared" si="2"/>
        <v>5.6805549169496263</v>
      </c>
      <c r="P6">
        <f>N27</f>
        <v>95</v>
      </c>
      <c r="Q6" s="2">
        <f>I24</f>
        <v>75.880460226183814</v>
      </c>
      <c r="R6" s="2">
        <f>J24</f>
        <v>46.836870117813135</v>
      </c>
    </row>
    <row r="7" spans="1:18" x14ac:dyDescent="0.2">
      <c r="A7" t="s">
        <v>6</v>
      </c>
      <c r="B7">
        <v>20</v>
      </c>
      <c r="C7" s="1">
        <v>850</v>
      </c>
      <c r="D7" s="1">
        <f t="shared" si="0"/>
        <v>6071.5731075232879</v>
      </c>
      <c r="E7" s="1">
        <f t="shared" ref="E7:E13" si="3">$C$5*((1/SQRT($B$5))-(1/SQRT(B7)))</f>
        <v>149.65717474311811</v>
      </c>
      <c r="F7" s="1">
        <f t="shared" ref="F7:F13" si="4">C7+E7</f>
        <v>999.65717474311805</v>
      </c>
      <c r="G7" s="2">
        <f t="shared" ref="G7:G13" si="5">-3.141569*230*(B7-$B$5)/(1330*LN(F7/$C$5))</f>
        <v>5.215985992997398</v>
      </c>
      <c r="H7" s="2"/>
      <c r="J7" s="2"/>
      <c r="N7">
        <f t="shared" si="1"/>
        <v>22</v>
      </c>
      <c r="O7" s="2">
        <f t="shared" si="2"/>
        <v>7.4729676605975213</v>
      </c>
    </row>
    <row r="8" spans="1:18" x14ac:dyDescent="0.2">
      <c r="A8" t="s">
        <v>7</v>
      </c>
      <c r="B8">
        <v>26</v>
      </c>
      <c r="C8" s="1">
        <v>390</v>
      </c>
      <c r="D8" s="1">
        <f t="shared" si="0"/>
        <v>5325.1218837622</v>
      </c>
      <c r="E8" s="1">
        <f t="shared" si="3"/>
        <v>212.88569875024641</v>
      </c>
      <c r="F8" s="1">
        <f t="shared" si="4"/>
        <v>602.88569875024643</v>
      </c>
      <c r="G8" s="2">
        <f t="shared" si="5"/>
        <v>5.6805549169496263</v>
      </c>
      <c r="H8" s="2"/>
      <c r="J8" s="2"/>
      <c r="N8">
        <f t="shared" si="1"/>
        <v>25</v>
      </c>
      <c r="O8" s="2">
        <f t="shared" si="2"/>
        <v>8.668222372148767</v>
      </c>
    </row>
    <row r="9" spans="1:18" x14ac:dyDescent="0.2">
      <c r="A9" t="s">
        <v>8</v>
      </c>
      <c r="B9">
        <v>32</v>
      </c>
      <c r="C9" s="1">
        <v>280</v>
      </c>
      <c r="D9" s="1">
        <f t="shared" si="0"/>
        <v>4800</v>
      </c>
      <c r="E9" s="1">
        <f t="shared" si="3"/>
        <v>257.36641038580495</v>
      </c>
      <c r="F9" s="1">
        <f t="shared" si="4"/>
        <v>537.36641038580501</v>
      </c>
      <c r="G9" s="2">
        <f t="shared" si="5"/>
        <v>7.4729676605975213</v>
      </c>
      <c r="H9" s="2"/>
      <c r="J9" s="2"/>
      <c r="N9">
        <f t="shared" si="1"/>
        <v>28</v>
      </c>
      <c r="O9" s="2">
        <f t="shared" si="2"/>
        <v>11.650483065043993</v>
      </c>
    </row>
    <row r="10" spans="1:18" x14ac:dyDescent="0.2">
      <c r="A10" t="s">
        <v>9</v>
      </c>
      <c r="B10">
        <v>38</v>
      </c>
      <c r="C10" s="1">
        <v>160</v>
      </c>
      <c r="D10" s="1">
        <f t="shared" si="0"/>
        <v>4404.7820903147867</v>
      </c>
      <c r="E10" s="1">
        <f t="shared" si="3"/>
        <v>290.84354096731585</v>
      </c>
      <c r="F10" s="1">
        <f t="shared" si="4"/>
        <v>450.84354096731585</v>
      </c>
      <c r="G10" s="2">
        <f t="shared" si="5"/>
        <v>8.668222372148767</v>
      </c>
      <c r="H10" s="2"/>
      <c r="J10" s="2"/>
      <c r="N10">
        <f t="shared" si="1"/>
        <v>31</v>
      </c>
      <c r="O10" s="2">
        <f t="shared" si="2"/>
        <v>12.97801297684409</v>
      </c>
    </row>
    <row r="11" spans="1:18" x14ac:dyDescent="0.2">
      <c r="A11" t="s">
        <v>10</v>
      </c>
      <c r="B11">
        <v>44</v>
      </c>
      <c r="C11" s="1">
        <v>200</v>
      </c>
      <c r="D11" s="1">
        <f t="shared" si="0"/>
        <v>4093.4537540277206</v>
      </c>
      <c r="E11" s="1">
        <f t="shared" si="3"/>
        <v>317.21476330364152</v>
      </c>
      <c r="F11" s="1">
        <f t="shared" si="4"/>
        <v>517.21476330364158</v>
      </c>
      <c r="G11" s="2">
        <f t="shared" si="5"/>
        <v>11.650483065043993</v>
      </c>
      <c r="H11" s="2"/>
      <c r="J11" s="2"/>
      <c r="N11">
        <f t="shared" si="1"/>
        <v>34</v>
      </c>
      <c r="O11" s="2">
        <f t="shared" si="2"/>
        <v>13.932180982375728</v>
      </c>
    </row>
    <row r="12" spans="1:18" x14ac:dyDescent="0.2">
      <c r="A12" t="s">
        <v>11</v>
      </c>
      <c r="B12">
        <v>50</v>
      </c>
      <c r="C12" s="1">
        <v>130</v>
      </c>
      <c r="D12" s="1">
        <f t="shared" si="0"/>
        <v>3840</v>
      </c>
      <c r="E12" s="1">
        <f t="shared" si="3"/>
        <v>338.68369022225784</v>
      </c>
      <c r="F12" s="1">
        <f t="shared" si="4"/>
        <v>468.68369022225784</v>
      </c>
      <c r="G12" s="2">
        <f t="shared" si="5"/>
        <v>12.97801297684409</v>
      </c>
      <c r="H12" s="2"/>
      <c r="J12" s="2"/>
      <c r="N12">
        <f>($B$15+B16)/2</f>
        <v>71</v>
      </c>
      <c r="O12" s="2">
        <f>G16</f>
        <v>1.4852132416594097</v>
      </c>
    </row>
    <row r="13" spans="1:18" x14ac:dyDescent="0.2">
      <c r="A13" t="s">
        <v>12</v>
      </c>
      <c r="B13">
        <v>56</v>
      </c>
      <c r="C13" s="1">
        <v>57</v>
      </c>
      <c r="D13" s="1">
        <f t="shared" si="0"/>
        <v>3628.4589408885818</v>
      </c>
      <c r="E13" s="1">
        <f t="shared" si="3"/>
        <v>356.60238136878166</v>
      </c>
      <c r="F13" s="1">
        <f t="shared" si="4"/>
        <v>413.60238136878166</v>
      </c>
      <c r="G13" s="2">
        <f t="shared" si="5"/>
        <v>13.932180982375728</v>
      </c>
      <c r="I13" s="2">
        <f>AVERAGE(G6:G13)</f>
        <v>8.9342912625195847</v>
      </c>
      <c r="J13" s="2">
        <f>STDEV(G6:G13)</f>
        <v>3.4781103285264949</v>
      </c>
      <c r="N13">
        <f t="shared" ref="N13:N20" si="6">($B$15+B17)/2</f>
        <v>74</v>
      </c>
      <c r="O13" s="2">
        <f t="shared" ref="O13:O20" si="7">G17</f>
        <v>2.6284497993236622</v>
      </c>
    </row>
    <row r="14" spans="1:18" x14ac:dyDescent="0.2">
      <c r="A14" t="s">
        <v>13</v>
      </c>
      <c r="B14">
        <v>62</v>
      </c>
      <c r="C14" s="1">
        <v>170</v>
      </c>
      <c r="D14" s="1">
        <f t="shared" si="0"/>
        <v>3448.421798914078</v>
      </c>
      <c r="G14" s="2"/>
      <c r="H14" s="2"/>
      <c r="J14" s="2"/>
      <c r="N14">
        <f t="shared" si="6"/>
        <v>77</v>
      </c>
      <c r="O14" s="2">
        <f t="shared" si="7"/>
        <v>3.5042411953226877</v>
      </c>
    </row>
    <row r="15" spans="1:18" x14ac:dyDescent="0.2">
      <c r="A15" t="s">
        <v>14</v>
      </c>
      <c r="B15">
        <v>68</v>
      </c>
      <c r="C15" s="1">
        <v>460</v>
      </c>
      <c r="D15" s="1">
        <f>$C$15*SQRT($B$15)/SQRT(B15)</f>
        <v>460</v>
      </c>
      <c r="G15" s="2" t="s">
        <v>33</v>
      </c>
      <c r="H15" s="2" t="s">
        <v>33</v>
      </c>
      <c r="J15" s="2"/>
      <c r="N15">
        <f t="shared" si="6"/>
        <v>80</v>
      </c>
      <c r="O15" s="2">
        <f t="shared" si="7"/>
        <v>5.3799810665827019</v>
      </c>
    </row>
    <row r="16" spans="1:18" x14ac:dyDescent="0.2">
      <c r="A16" t="s">
        <v>15</v>
      </c>
      <c r="B16">
        <v>74</v>
      </c>
      <c r="C16" s="1">
        <v>270</v>
      </c>
      <c r="D16" s="1">
        <f>$C$15*SQRT($B$15)/SQRT(B16)</f>
        <v>440.95718980785796</v>
      </c>
      <c r="E16" s="1">
        <f>$C$15*((1/SQRT($B$15))-(1/SQRT(B16)))</f>
        <v>2.3092799361997121</v>
      </c>
      <c r="F16" s="1">
        <f>C16+E16</f>
        <v>272.30927993619969</v>
      </c>
      <c r="G16" s="2">
        <f>-3.141569*145*(B16-$B$15)/(3510*LN(F16/$C$15))</f>
        <v>1.4852132416594097</v>
      </c>
      <c r="H16" s="2" t="s">
        <v>34</v>
      </c>
      <c r="J16" s="2"/>
      <c r="N16">
        <f t="shared" si="6"/>
        <v>84</v>
      </c>
      <c r="O16" s="2">
        <f t="shared" si="7"/>
        <v>5.6228569570277784</v>
      </c>
    </row>
    <row r="17" spans="1:15" x14ac:dyDescent="0.2">
      <c r="A17" t="s">
        <v>16</v>
      </c>
      <c r="B17">
        <v>80</v>
      </c>
      <c r="C17" s="1">
        <v>250</v>
      </c>
      <c r="D17" s="1">
        <f t="shared" ref="D17:D24" si="8">$C$15*SQRT($B$15)/SQRT(B17)</f>
        <v>424.09904503547284</v>
      </c>
      <c r="E17" s="1">
        <f t="shared" ref="E17:E23" si="9">$C$15*((1/SQRT($B$15))-(1/SQRT(B17)))</f>
        <v>4.3536302758614216</v>
      </c>
      <c r="F17" s="1">
        <f t="shared" ref="F17:F24" si="10">C17+E17</f>
        <v>254.35363027586143</v>
      </c>
      <c r="G17" s="2">
        <f t="shared" ref="G17:G24" si="11">-3.141569*145*(B17-$B$15)/(3510*LN(F17/$C$15))</f>
        <v>2.6284497993236622</v>
      </c>
      <c r="H17" s="2">
        <f>-3.141569*230*(B17-$B$16)/(1330*LN(F17/$F$16))</f>
        <v>47.786729859787293</v>
      </c>
      <c r="J17" s="2"/>
      <c r="N17">
        <f t="shared" si="6"/>
        <v>86</v>
      </c>
      <c r="O17" s="2">
        <f t="shared" si="7"/>
        <v>5.9829175072146779</v>
      </c>
    </row>
    <row r="18" spans="1:15" x14ac:dyDescent="0.2">
      <c r="A18" t="s">
        <v>17</v>
      </c>
      <c r="B18">
        <v>86</v>
      </c>
      <c r="C18" s="1">
        <v>230</v>
      </c>
      <c r="D18" s="1">
        <f t="shared" si="8"/>
        <v>409.03744071536624</v>
      </c>
      <c r="E18" s="1">
        <f t="shared" si="9"/>
        <v>6.1801180847749135</v>
      </c>
      <c r="F18" s="1">
        <f t="shared" si="10"/>
        <v>236.1801180847749</v>
      </c>
      <c r="G18" s="2">
        <f t="shared" si="11"/>
        <v>3.5042411953226877</v>
      </c>
      <c r="H18" s="2">
        <f t="shared" ref="H18:H24" si="12">-3.141569*230*(B18-$B$16)/(1330*LN(F18/$F$16))</f>
        <v>45.800016288066864</v>
      </c>
      <c r="J18" s="2"/>
      <c r="N18">
        <f t="shared" si="6"/>
        <v>88</v>
      </c>
      <c r="O18" s="2">
        <f t="shared" si="7"/>
        <v>13.31882030135475</v>
      </c>
    </row>
    <row r="19" spans="1:15" x14ac:dyDescent="0.2">
      <c r="A19" t="s">
        <v>18</v>
      </c>
      <c r="B19">
        <v>92</v>
      </c>
      <c r="C19" s="1">
        <v>250</v>
      </c>
      <c r="D19" s="1">
        <f t="shared" si="8"/>
        <v>395.4743986657038</v>
      </c>
      <c r="E19" s="1">
        <f t="shared" si="9"/>
        <v>7.8248785252293853</v>
      </c>
      <c r="F19" s="1">
        <f t="shared" si="10"/>
        <v>257.82487852522939</v>
      </c>
      <c r="G19" s="2">
        <f t="shared" si="11"/>
        <v>5.3799810665827019</v>
      </c>
      <c r="H19" s="2">
        <f t="shared" si="12"/>
        <v>178.91322398049172</v>
      </c>
      <c r="J19" s="2"/>
      <c r="N19">
        <f t="shared" si="6"/>
        <v>90</v>
      </c>
      <c r="O19" s="2">
        <f t="shared" si="7"/>
        <v>6.1701262866665552</v>
      </c>
    </row>
    <row r="20" spans="1:15" x14ac:dyDescent="0.2">
      <c r="A20" t="s">
        <v>19</v>
      </c>
      <c r="B20">
        <v>100</v>
      </c>
      <c r="C20" s="1">
        <v>210</v>
      </c>
      <c r="D20" s="1">
        <f t="shared" si="8"/>
        <v>379.32571755682477</v>
      </c>
      <c r="E20" s="1">
        <f t="shared" si="9"/>
        <v>9.78319375835658</v>
      </c>
      <c r="F20" s="1">
        <f t="shared" si="10"/>
        <v>219.78319375835659</v>
      </c>
      <c r="G20" s="2">
        <f t="shared" si="11"/>
        <v>5.6228569570277784</v>
      </c>
      <c r="H20" s="2">
        <f t="shared" si="12"/>
        <v>65.914392593922855</v>
      </c>
      <c r="J20" s="2"/>
      <c r="N20">
        <f t="shared" si="6"/>
        <v>92</v>
      </c>
      <c r="O20" s="2">
        <f t="shared" si="7"/>
        <v>7.6186172255427689</v>
      </c>
    </row>
    <row r="21" spans="1:15" x14ac:dyDescent="0.2">
      <c r="A21" t="s">
        <v>20</v>
      </c>
      <c r="B21">
        <v>104</v>
      </c>
      <c r="C21" s="1">
        <v>200</v>
      </c>
      <c r="D21" s="1">
        <f t="shared" si="8"/>
        <v>371.95946842881443</v>
      </c>
      <c r="E21" s="1">
        <f t="shared" si="9"/>
        <v>10.676482676574253</v>
      </c>
      <c r="F21" s="1">
        <f t="shared" si="10"/>
        <v>210.67648267657427</v>
      </c>
      <c r="G21" s="2">
        <f t="shared" si="11"/>
        <v>5.9829175072146779</v>
      </c>
      <c r="H21" s="2">
        <f t="shared" si="12"/>
        <v>63.512964909992185</v>
      </c>
      <c r="J21" s="2"/>
      <c r="N21">
        <f>($B$16+B17)/2</f>
        <v>77</v>
      </c>
      <c r="O21" s="2">
        <f>H17</f>
        <v>47.786729859787293</v>
      </c>
    </row>
    <row r="22" spans="1:15" x14ac:dyDescent="0.2">
      <c r="A22" t="s">
        <v>21</v>
      </c>
      <c r="B22">
        <v>108</v>
      </c>
      <c r="C22" s="1">
        <v>300</v>
      </c>
      <c r="D22" s="1">
        <f t="shared" si="8"/>
        <v>365.00634190330123</v>
      </c>
      <c r="E22" s="1">
        <f t="shared" si="9"/>
        <v>11.519673120485272</v>
      </c>
      <c r="F22" s="1">
        <f t="shared" si="10"/>
        <v>311.51967312048527</v>
      </c>
      <c r="G22" s="2">
        <f t="shared" si="11"/>
        <v>13.31882030135475</v>
      </c>
      <c r="J22" s="2"/>
      <c r="N22">
        <f t="shared" ref="N22:N25" si="13">($B$16+B18)/2</f>
        <v>80</v>
      </c>
      <c r="O22" s="2">
        <f t="shared" ref="O22:O25" si="14">H18</f>
        <v>45.800016288066864</v>
      </c>
    </row>
    <row r="23" spans="1:15" x14ac:dyDescent="0.2">
      <c r="A23" t="s">
        <v>22</v>
      </c>
      <c r="B23">
        <v>112</v>
      </c>
      <c r="C23" s="1">
        <v>170</v>
      </c>
      <c r="D23" s="1">
        <f t="shared" si="8"/>
        <v>358.42911233803062</v>
      </c>
      <c r="E23" s="1">
        <f t="shared" si="9"/>
        <v>12.317279362295455</v>
      </c>
      <c r="F23" s="1">
        <f t="shared" si="10"/>
        <v>182.31727936229547</v>
      </c>
      <c r="G23" s="2">
        <f t="shared" si="11"/>
        <v>6.1701262866665552</v>
      </c>
      <c r="H23" s="2">
        <f t="shared" si="12"/>
        <v>51.458399862437766</v>
      </c>
      <c r="I23" s="2">
        <f>AVERAGE(G16:G24)</f>
        <v>5.7456915089661109</v>
      </c>
      <c r="J23" s="2">
        <f>STDEV(G16:G24)</f>
        <v>3.4303490056873986</v>
      </c>
      <c r="N23">
        <f t="shared" si="13"/>
        <v>83</v>
      </c>
      <c r="O23" s="2">
        <f t="shared" si="14"/>
        <v>178.91322398049172</v>
      </c>
    </row>
    <row r="24" spans="1:15" x14ac:dyDescent="0.2">
      <c r="A24" t="s">
        <v>23</v>
      </c>
      <c r="B24">
        <v>116</v>
      </c>
      <c r="C24" s="1">
        <v>190</v>
      </c>
      <c r="D24" s="1">
        <f t="shared" si="8"/>
        <v>352.19508700483721</v>
      </c>
      <c r="E24" s="1">
        <f>$C$15*((1/SQRT($B$15))-(1/SQRT(B24)))</f>
        <v>13.073265977634655</v>
      </c>
      <c r="F24" s="1">
        <f t="shared" si="10"/>
        <v>203.07326597763466</v>
      </c>
      <c r="G24" s="2">
        <f t="shared" si="11"/>
        <v>7.6186172255427689</v>
      </c>
      <c r="H24" s="2">
        <f t="shared" si="12"/>
        <v>77.777494088587986</v>
      </c>
      <c r="I24" s="2">
        <f>AVERAGE(H17:H21,H23:H24)</f>
        <v>75.880460226183814</v>
      </c>
      <c r="J24" s="2">
        <f>STDEV(H17:H21,H23:H24)</f>
        <v>46.836870117813135</v>
      </c>
      <c r="N24">
        <f t="shared" si="13"/>
        <v>87</v>
      </c>
      <c r="O24" s="2">
        <f t="shared" si="14"/>
        <v>65.914392593922855</v>
      </c>
    </row>
    <row r="25" spans="1:15" x14ac:dyDescent="0.2">
      <c r="N25">
        <f t="shared" si="13"/>
        <v>89</v>
      </c>
      <c r="O25" s="2">
        <f t="shared" si="14"/>
        <v>63.512964909992185</v>
      </c>
    </row>
    <row r="26" spans="1:15" x14ac:dyDescent="0.2">
      <c r="N26">
        <f>($B$16+B23)/2</f>
        <v>93</v>
      </c>
      <c r="O26" s="2">
        <f>H23</f>
        <v>51.458399862437766</v>
      </c>
    </row>
    <row r="27" spans="1:15" x14ac:dyDescent="0.2">
      <c r="F27">
        <v>0</v>
      </c>
      <c r="G27" s="1">
        <v>4800000</v>
      </c>
      <c r="H27" s="1">
        <v>4800000</v>
      </c>
      <c r="N27">
        <f>($B$16+B24)/2</f>
        <v>95</v>
      </c>
      <c r="O27" s="2">
        <f>H24</f>
        <v>77.777494088587986</v>
      </c>
    </row>
    <row r="28" spans="1:15" x14ac:dyDescent="0.2">
      <c r="F28">
        <v>4</v>
      </c>
      <c r="G28" s="1">
        <v>51000</v>
      </c>
      <c r="H28" s="1">
        <v>3651000</v>
      </c>
    </row>
    <row r="29" spans="1:15" x14ac:dyDescent="0.2">
      <c r="F29">
        <v>12</v>
      </c>
      <c r="G29" s="1">
        <v>2300</v>
      </c>
      <c r="H29" s="1">
        <v>2300</v>
      </c>
    </row>
    <row r="30" spans="1:15" x14ac:dyDescent="0.2">
      <c r="F30">
        <v>16</v>
      </c>
      <c r="G30" s="1">
        <v>1500</v>
      </c>
      <c r="H30" s="1">
        <v>1588.9528095680698</v>
      </c>
    </row>
    <row r="31" spans="1:15" x14ac:dyDescent="0.2">
      <c r="F31">
        <v>20</v>
      </c>
      <c r="G31" s="1">
        <v>850</v>
      </c>
      <c r="H31" s="1">
        <v>999.65717474311805</v>
      </c>
    </row>
    <row r="32" spans="1:15" x14ac:dyDescent="0.2">
      <c r="F32">
        <v>26</v>
      </c>
      <c r="G32" s="1">
        <v>390</v>
      </c>
      <c r="H32" s="1">
        <v>602.88569875024643</v>
      </c>
    </row>
    <row r="33" spans="6:8" x14ac:dyDescent="0.2">
      <c r="F33">
        <v>32</v>
      </c>
      <c r="G33" s="1">
        <v>280</v>
      </c>
      <c r="H33" s="1">
        <v>537.36641038580501</v>
      </c>
    </row>
    <row r="34" spans="6:8" x14ac:dyDescent="0.2">
      <c r="F34">
        <v>38</v>
      </c>
      <c r="G34" s="1">
        <v>160</v>
      </c>
      <c r="H34" s="1">
        <v>450.84354096731585</v>
      </c>
    </row>
    <row r="35" spans="6:8" x14ac:dyDescent="0.2">
      <c r="F35">
        <v>44</v>
      </c>
      <c r="G35" s="1">
        <v>200</v>
      </c>
      <c r="H35" s="1">
        <v>517.21476330364158</v>
      </c>
    </row>
    <row r="36" spans="6:8" x14ac:dyDescent="0.2">
      <c r="F36">
        <v>50</v>
      </c>
      <c r="G36" s="1">
        <v>130</v>
      </c>
      <c r="H36" s="1">
        <v>468.68369022225784</v>
      </c>
    </row>
    <row r="37" spans="6:8" x14ac:dyDescent="0.2">
      <c r="F37">
        <v>56</v>
      </c>
      <c r="G37" s="1">
        <v>57</v>
      </c>
      <c r="H37" s="1">
        <v>413.60238136878166</v>
      </c>
    </row>
    <row r="38" spans="6:8" x14ac:dyDescent="0.2">
      <c r="F38">
        <v>68</v>
      </c>
      <c r="G38" s="1">
        <v>460</v>
      </c>
      <c r="H38" s="1">
        <v>460</v>
      </c>
    </row>
    <row r="39" spans="6:8" x14ac:dyDescent="0.2">
      <c r="F39">
        <v>74</v>
      </c>
      <c r="G39" s="1">
        <v>270</v>
      </c>
      <c r="H39" s="1">
        <v>272.30927993619969</v>
      </c>
    </row>
    <row r="40" spans="6:8" x14ac:dyDescent="0.2">
      <c r="F40">
        <v>80</v>
      </c>
      <c r="G40" s="1">
        <v>250</v>
      </c>
      <c r="H40" s="1">
        <v>254.35363027586143</v>
      </c>
    </row>
    <row r="41" spans="6:8" x14ac:dyDescent="0.2">
      <c r="F41">
        <v>86</v>
      </c>
      <c r="G41" s="1">
        <v>230</v>
      </c>
      <c r="H41" s="1">
        <v>236.1801180847749</v>
      </c>
    </row>
    <row r="42" spans="6:8" x14ac:dyDescent="0.2">
      <c r="F42">
        <v>92</v>
      </c>
      <c r="G42" s="1">
        <v>250</v>
      </c>
      <c r="H42" s="1">
        <v>257.82487852522939</v>
      </c>
    </row>
    <row r="43" spans="6:8" x14ac:dyDescent="0.2">
      <c r="F43">
        <v>100</v>
      </c>
      <c r="G43" s="1">
        <v>210</v>
      </c>
      <c r="H43" s="1">
        <v>219.78319375835659</v>
      </c>
    </row>
    <row r="44" spans="6:8" x14ac:dyDescent="0.2">
      <c r="F44">
        <v>104</v>
      </c>
      <c r="G44" s="1">
        <v>200</v>
      </c>
      <c r="H44" s="1">
        <v>210.67648267657427</v>
      </c>
    </row>
    <row r="45" spans="6:8" x14ac:dyDescent="0.2">
      <c r="F45">
        <v>108</v>
      </c>
      <c r="G45" s="1">
        <v>300</v>
      </c>
      <c r="H45" s="1">
        <v>311.51967312048527</v>
      </c>
    </row>
    <row r="46" spans="6:8" x14ac:dyDescent="0.2">
      <c r="F46">
        <v>112</v>
      </c>
      <c r="G46" s="1">
        <v>170</v>
      </c>
      <c r="H46" s="1">
        <v>182.31727936229547</v>
      </c>
    </row>
    <row r="47" spans="6:8" x14ac:dyDescent="0.2">
      <c r="F47">
        <v>116</v>
      </c>
      <c r="G47" s="1">
        <v>190</v>
      </c>
      <c r="H47" s="1">
        <v>203.07326597763466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Lowry</dc:creator>
  <cp:lastModifiedBy>Microsoft Office User</cp:lastModifiedBy>
  <dcterms:created xsi:type="dcterms:W3CDTF">2024-01-31T20:18:55Z</dcterms:created>
  <dcterms:modified xsi:type="dcterms:W3CDTF">2024-02-19T20:56:39Z</dcterms:modified>
</cp:coreProperties>
</file>