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arlowry/Desktop/Aconcagua/Courses/Applied_Geophysics/AppGeo_10/Little Mountain/"/>
    </mc:Choice>
  </mc:AlternateContent>
  <xr:revisionPtr revIDLastSave="0" documentId="13_ncr:40009_{61010CF9-63D8-8C4F-AFE6-B4A155B581BC}" xr6:coauthVersionLast="47" xr6:coauthVersionMax="47" xr10:uidLastSave="{00000000-0000-0000-0000-000000000000}"/>
  <bookViews>
    <workbookView xWindow="620" yWindow="500" windowWidth="51200" windowHeight="283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2" i="1"/>
  <c r="L14" i="1"/>
  <c r="L2" i="1"/>
  <c r="C3" i="1"/>
  <c r="J2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J3" i="1"/>
  <c r="L3" i="1" s="1"/>
  <c r="J4" i="1"/>
  <c r="L4" i="1" s="1"/>
  <c r="J5" i="1"/>
  <c r="L5" i="1" s="1"/>
  <c r="J6" i="1"/>
  <c r="L6" i="1" s="1"/>
  <c r="J7" i="1"/>
  <c r="L7" i="1" s="1"/>
  <c r="J8" i="1"/>
  <c r="L8" i="1" s="1"/>
  <c r="J9" i="1"/>
  <c r="J10" i="1"/>
  <c r="L10" i="1" s="1"/>
  <c r="J11" i="1"/>
  <c r="L11" i="1" s="1"/>
  <c r="J12" i="1"/>
  <c r="J13" i="1"/>
  <c r="L13" i="1" s="1"/>
  <c r="J14" i="1"/>
  <c r="B3" i="1"/>
  <c r="G13" i="1"/>
  <c r="G14" i="1"/>
  <c r="G2" i="1"/>
  <c r="G3" i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<sst xmlns="http://schemas.openxmlformats.org/spreadsheetml/2006/main" count="25" uniqueCount="23">
  <si>
    <t>Station #</t>
  </si>
  <si>
    <t>Time</t>
  </si>
  <si>
    <t>1a</t>
  </si>
  <si>
    <t>1b</t>
  </si>
  <si>
    <t>Dial Reading</t>
  </si>
  <si>
    <t>Distance (m)</t>
  </si>
  <si>
    <t>East (m)</t>
  </si>
  <si>
    <t>North (m)</t>
  </si>
  <si>
    <t>Up (m)</t>
  </si>
  <si>
    <t xml:space="preserve">Relative Gravity </t>
  </si>
  <si>
    <t>Latitude</t>
  </si>
  <si>
    <t>Longitude</t>
  </si>
  <si>
    <t>Tidal Corr</t>
  </si>
  <si>
    <t>Corr Grav</t>
  </si>
  <si>
    <t>Decimal hr</t>
  </si>
  <si>
    <t>Atm/Drift?</t>
  </si>
  <si>
    <t>Free Air Corr</t>
  </si>
  <si>
    <t>Free Air Anom</t>
  </si>
  <si>
    <t>GRS67 (for Lat Corr)</t>
  </si>
  <si>
    <t>Bouguer Slab</t>
  </si>
  <si>
    <t>Simp Boug Anom</t>
  </si>
  <si>
    <t>Terrain Corr</t>
  </si>
  <si>
    <t>Complete Boug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</si>
</sst>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48437708039589E-2"/>
          <c:y val="5.3738363737328418E-2"/>
          <c:w val="0.90221840806905051"/>
          <c:h val="0.7967296536708257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12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Sheet1!$H$19:$H$31</c:f>
              <c:numCache>
                <c:formatCode>General</c:formatCode>
                <c:ptCount val="13"/>
                <c:pt idx="0">
                  <c:v>-145.47240665500794</c:v>
                </c:pt>
                <c:pt idx="1">
                  <c:v>-115.03130008828033</c:v>
                </c:pt>
                <c:pt idx="2">
                  <c:v>-84.748738669079927</c:v>
                </c:pt>
                <c:pt idx="3">
                  <c:v>-55.577679728466528</c:v>
                </c:pt>
                <c:pt idx="4">
                  <c:v>-24.39123967739237</c:v>
                </c:pt>
                <c:pt idx="5">
                  <c:v>9.6516884015181041</c:v>
                </c:pt>
                <c:pt idx="6">
                  <c:v>44.965014956074413</c:v>
                </c:pt>
                <c:pt idx="7">
                  <c:v>79.85819835808968</c:v>
                </c:pt>
                <c:pt idx="8">
                  <c:v>123.08622272618493</c:v>
                </c:pt>
                <c:pt idx="9">
                  <c:v>167.40262809167606</c:v>
                </c:pt>
                <c:pt idx="10">
                  <c:v>208.91673024676606</c:v>
                </c:pt>
                <c:pt idx="11">
                  <c:v>208.91673024676606</c:v>
                </c:pt>
                <c:pt idx="12">
                  <c:v>1196.3669487097175</c:v>
                </c:pt>
              </c:numCache>
            </c:numRef>
          </c:xVal>
          <c:yVal>
            <c:numRef>
              <c:f>Sheet1!$I$19:$I$31</c:f>
              <c:numCache>
                <c:formatCode>General</c:formatCode>
                <c:ptCount val="13"/>
                <c:pt idx="0">
                  <c:v>-14.202284800000148</c:v>
                </c:pt>
                <c:pt idx="1">
                  <c:v>-12.195693999999996</c:v>
                </c:pt>
                <c:pt idx="2">
                  <c:v>-9.4305219999999927</c:v>
                </c:pt>
                <c:pt idx="3">
                  <c:v>-7.2995048000001477</c:v>
                </c:pt>
                <c:pt idx="4">
                  <c:v>-5.1572103999996859</c:v>
                </c:pt>
                <c:pt idx="5">
                  <c:v>-3.6659023999996836</c:v>
                </c:pt>
                <c:pt idx="6">
                  <c:v>-2.7515631999998389</c:v>
                </c:pt>
                <c:pt idx="7">
                  <c:v>-1.4665991999998389</c:v>
                </c:pt>
                <c:pt idx="8">
                  <c:v>-0.35571599999999104</c:v>
                </c:pt>
                <c:pt idx="9">
                  <c:v>-0.22578960000030157</c:v>
                </c:pt>
                <c:pt idx="10">
                  <c:v>0</c:v>
                </c:pt>
                <c:pt idx="11">
                  <c:v>7.3372000000008875E-2</c:v>
                </c:pt>
                <c:pt idx="12">
                  <c:v>-4.9060716000002991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53-2E4E-8AD5-BDA09019CE9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Sheet1!$H$19:$H$31</c:f>
              <c:numCache>
                <c:formatCode>General</c:formatCode>
                <c:ptCount val="13"/>
                <c:pt idx="0">
                  <c:v>-145.47240665500794</c:v>
                </c:pt>
                <c:pt idx="1">
                  <c:v>-115.03130008828033</c:v>
                </c:pt>
                <c:pt idx="2">
                  <c:v>-84.748738669079927</c:v>
                </c:pt>
                <c:pt idx="3">
                  <c:v>-55.577679728466528</c:v>
                </c:pt>
                <c:pt idx="4">
                  <c:v>-24.39123967739237</c:v>
                </c:pt>
                <c:pt idx="5">
                  <c:v>9.6516884015181041</c:v>
                </c:pt>
                <c:pt idx="6">
                  <c:v>44.965014956074413</c:v>
                </c:pt>
                <c:pt idx="7">
                  <c:v>79.85819835808968</c:v>
                </c:pt>
                <c:pt idx="8">
                  <c:v>123.08622272618493</c:v>
                </c:pt>
                <c:pt idx="9">
                  <c:v>167.40262809167606</c:v>
                </c:pt>
                <c:pt idx="10">
                  <c:v>208.91673024676606</c:v>
                </c:pt>
                <c:pt idx="11">
                  <c:v>208.91673024676606</c:v>
                </c:pt>
                <c:pt idx="12">
                  <c:v>1196.3669487097175</c:v>
                </c:pt>
              </c:numCache>
            </c:numRef>
          </c:xVal>
          <c:yVal>
            <c:numRef>
              <c:f>Sheet1!$I$19:$I$31</c:f>
              <c:numCache>
                <c:formatCode>General</c:formatCode>
                <c:ptCount val="13"/>
                <c:pt idx="0">
                  <c:v>-14.202284800000148</c:v>
                </c:pt>
                <c:pt idx="1">
                  <c:v>-12.195693999999996</c:v>
                </c:pt>
                <c:pt idx="2">
                  <c:v>-9.4305219999999927</c:v>
                </c:pt>
                <c:pt idx="3">
                  <c:v>-7.2995048000001477</c:v>
                </c:pt>
                <c:pt idx="4">
                  <c:v>-5.1572103999996859</c:v>
                </c:pt>
                <c:pt idx="5">
                  <c:v>-3.6659023999996836</c:v>
                </c:pt>
                <c:pt idx="6">
                  <c:v>-2.7515631999998389</c:v>
                </c:pt>
                <c:pt idx="7">
                  <c:v>-1.4665991999998389</c:v>
                </c:pt>
                <c:pt idx="8">
                  <c:v>-0.35571599999999104</c:v>
                </c:pt>
                <c:pt idx="9">
                  <c:v>-0.22578960000030157</c:v>
                </c:pt>
                <c:pt idx="10">
                  <c:v>0</c:v>
                </c:pt>
                <c:pt idx="11">
                  <c:v>7.3372000000008875E-2</c:v>
                </c:pt>
                <c:pt idx="12">
                  <c:v>-4.9060716000002991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53-2E4E-8AD5-BDA0901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894223"/>
        <c:axId val="1"/>
      </c:scatterChart>
      <c:valAx>
        <c:axId val="586894223"/>
        <c:scaling>
          <c:orientation val="minMax"/>
          <c:max val="1200"/>
          <c:min val="-1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177454187297835"/>
              <c:y val="0.920561535326408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At val="-15"/>
        <c:crossBetween val="midCat"/>
        <c:minorUnit val="50"/>
      </c:valAx>
      <c:valAx>
        <c:axId val="1"/>
        <c:scaling>
          <c:orientation val="minMax"/>
          <c:max val="1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Gravity Anomaly (mGal)</a:t>
                </a:r>
              </a:p>
            </c:rich>
          </c:tx>
          <c:layout>
            <c:manualLayout>
              <c:xMode val="edge"/>
              <c:yMode val="edge"/>
              <c:x val="1.310484838536051E-2"/>
              <c:y val="0.25233666450571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6894223"/>
        <c:crossesAt val="-150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35</xdr:row>
      <xdr:rowOff>101600</xdr:rowOff>
    </xdr:from>
    <xdr:to>
      <xdr:col>29</xdr:col>
      <xdr:colOff>482600</xdr:colOff>
      <xdr:row>64</xdr:row>
      <xdr:rowOff>12700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B20C5A5-B65D-9B95-D253-161D648B3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T18" sqref="T18"/>
    </sheetView>
  </sheetViews>
  <sheetFormatPr baseColWidth="10" defaultColWidth="8.83203125" defaultRowHeight="15" x14ac:dyDescent="0.2"/>
  <cols>
    <col min="1" max="1" width="8.1640625" customWidth="1"/>
    <col min="2" max="2" width="12.5" customWidth="1"/>
    <col min="3" max="3" width="11.83203125" style="3" customWidth="1"/>
    <col min="4" max="4" width="8.83203125" customWidth="1"/>
    <col min="5" max="5" width="8.1640625" customWidth="1"/>
    <col min="6" max="6" width="7" customWidth="1"/>
    <col min="7" max="7" width="8.83203125" customWidth="1"/>
    <col min="8" max="8" width="9.1640625" customWidth="1"/>
    <col min="9" max="9" width="11" customWidth="1"/>
    <col min="10" max="10" width="13.5" customWidth="1"/>
    <col min="11" max="11" width="10.1640625" customWidth="1"/>
    <col min="16" max="16" width="15.6640625" customWidth="1"/>
    <col min="18" max="18" width="10.1640625" customWidth="1"/>
    <col min="19" max="19" width="11.33203125" customWidth="1"/>
    <col min="20" max="20" width="10.83203125" customWidth="1"/>
    <col min="21" max="21" width="13.1640625" customWidth="1"/>
    <col min="22" max="22" width="10" customWidth="1"/>
    <col min="23" max="23" width="12.83203125" customWidth="1"/>
  </cols>
  <sheetData>
    <row r="1" spans="1:23" x14ac:dyDescent="0.2">
      <c r="A1" t="s">
        <v>0</v>
      </c>
      <c r="B1" s="3" t="s">
        <v>11</v>
      </c>
      <c r="C1" s="3" t="s">
        <v>10</v>
      </c>
      <c r="D1" t="s">
        <v>6</v>
      </c>
      <c r="E1" t="s">
        <v>7</v>
      </c>
      <c r="F1" t="s">
        <v>8</v>
      </c>
      <c r="G1" t="s">
        <v>5</v>
      </c>
      <c r="H1" t="s">
        <v>1</v>
      </c>
      <c r="I1" t="s">
        <v>4</v>
      </c>
      <c r="J1" t="s">
        <v>9</v>
      </c>
      <c r="K1" t="s">
        <v>12</v>
      </c>
      <c r="L1" t="s">
        <v>13</v>
      </c>
      <c r="M1" t="s">
        <v>14</v>
      </c>
      <c r="N1" t="s">
        <v>15</v>
      </c>
      <c r="O1" t="s">
        <v>13</v>
      </c>
      <c r="P1" t="s">
        <v>18</v>
      </c>
      <c r="Q1" t="s">
        <v>13</v>
      </c>
      <c r="R1" t="s">
        <v>16</v>
      </c>
      <c r="S1" t="s">
        <v>17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">
      <c r="A2" s="2">
        <v>11</v>
      </c>
      <c r="B2" s="3">
        <v>-111.822792515</v>
      </c>
      <c r="C2" s="3">
        <v>42.023000740800001</v>
      </c>
      <c r="D2">
        <v>-135.79700000000003</v>
      </c>
      <c r="E2">
        <v>52.166999999999973</v>
      </c>
      <c r="F2">
        <v>47.193999999999988</v>
      </c>
      <c r="G2">
        <f t="shared" ref="G2:G14" si="0">SIGN(D2)*SQRT(E2*E2+D2*D2)</f>
        <v>-145.47240665500794</v>
      </c>
      <c r="H2" s="1">
        <v>0.72083333333333333</v>
      </c>
      <c r="I2">
        <v>34367.1</v>
      </c>
      <c r="J2">
        <f>(I2-34000)*0.105772-52.938886</f>
        <v>-14.109984800000149</v>
      </c>
      <c r="K2">
        <v>-3.5000000000000001E-3</v>
      </c>
      <c r="L2">
        <f>J2-K2+$K$12</f>
        <v>-14.202284800000148</v>
      </c>
      <c r="M2">
        <f>17+18/60</f>
        <v>17.3</v>
      </c>
      <c r="V2">
        <v>-1.41</v>
      </c>
    </row>
    <row r="3" spans="1:23" x14ac:dyDescent="0.2">
      <c r="A3" s="2">
        <v>10</v>
      </c>
      <c r="B3" s="3">
        <f>(B2+B4)/2</f>
        <v>-111.822449401</v>
      </c>
      <c r="C3" s="3">
        <f>(C2+C4)/2</f>
        <v>42.022904208599996</v>
      </c>
      <c r="D3">
        <v>-107.4</v>
      </c>
      <c r="E3">
        <v>41.2</v>
      </c>
      <c r="F3">
        <v>36</v>
      </c>
      <c r="G3">
        <f t="shared" si="0"/>
        <v>-115.03130008828033</v>
      </c>
      <c r="H3" s="1">
        <v>0.71458333333333324</v>
      </c>
      <c r="I3">
        <v>34386</v>
      </c>
      <c r="J3">
        <f t="shared" ref="J3:J14" si="1">(I3-34000)*0.105772-52.938886</f>
        <v>-12.110893999999995</v>
      </c>
      <c r="K3">
        <v>-1.0999999999999999E-2</v>
      </c>
      <c r="L3">
        <f t="shared" ref="L3:L14" si="2">J3-K3+$K$12</f>
        <v>-12.195693999999996</v>
      </c>
      <c r="M3">
        <f>17+9/60</f>
        <v>17.149999999999999</v>
      </c>
      <c r="V3">
        <v>-1.42</v>
      </c>
    </row>
    <row r="4" spans="1:23" x14ac:dyDescent="0.2">
      <c r="A4" s="2">
        <v>9</v>
      </c>
      <c r="B4" s="3">
        <v>-111.822106287</v>
      </c>
      <c r="C4" s="3">
        <v>42.022807676399999</v>
      </c>
      <c r="D4">
        <v>-79.191000000000031</v>
      </c>
      <c r="E4">
        <v>30.184999999999999</v>
      </c>
      <c r="F4">
        <v>24.852000000000004</v>
      </c>
      <c r="G4">
        <f t="shared" si="0"/>
        <v>-84.748738669079927</v>
      </c>
      <c r="H4" s="1">
        <v>0.70208333333333339</v>
      </c>
      <c r="I4">
        <v>34412</v>
      </c>
      <c r="J4">
        <f t="shared" si="1"/>
        <v>-9.3608219999999918</v>
      </c>
      <c r="K4">
        <v>-2.6100000000000002E-2</v>
      </c>
      <c r="L4">
        <f t="shared" si="2"/>
        <v>-9.4305219999999927</v>
      </c>
      <c r="M4">
        <f>16+51/60</f>
        <v>16.850000000000001</v>
      </c>
      <c r="V4">
        <v>-1.37</v>
      </c>
    </row>
    <row r="5" spans="1:23" x14ac:dyDescent="0.2">
      <c r="A5" s="2">
        <v>8</v>
      </c>
      <c r="B5" s="3">
        <v>-111.821771353</v>
      </c>
      <c r="C5" s="3">
        <v>42.022725296399997</v>
      </c>
      <c r="D5">
        <v>-51.55</v>
      </c>
      <c r="E5">
        <v>20.771999999999991</v>
      </c>
      <c r="F5">
        <v>14.802999999999997</v>
      </c>
      <c r="G5">
        <f t="shared" si="0"/>
        <v>-55.577679728466528</v>
      </c>
      <c r="H5" s="1">
        <v>0.69791666666666663</v>
      </c>
      <c r="I5">
        <v>34432.1</v>
      </c>
      <c r="J5">
        <f t="shared" si="1"/>
        <v>-7.2348048000001484</v>
      </c>
      <c r="K5">
        <v>-3.1099999999999999E-2</v>
      </c>
      <c r="L5">
        <f t="shared" si="2"/>
        <v>-7.2995048000001477</v>
      </c>
      <c r="M5">
        <f>16+45/60</f>
        <v>16.75</v>
      </c>
      <c r="V5">
        <v>-1.29</v>
      </c>
    </row>
    <row r="6" spans="1:23" x14ac:dyDescent="0.2">
      <c r="A6" s="2">
        <v>7</v>
      </c>
      <c r="B6" s="3">
        <v>-111.82142198299999</v>
      </c>
      <c r="C6" s="3">
        <v>42.022620214200003</v>
      </c>
      <c r="D6">
        <v>-22.738</v>
      </c>
      <c r="E6">
        <v>8.8269999999999982</v>
      </c>
      <c r="F6">
        <v>5.8240000000000123</v>
      </c>
      <c r="G6">
        <f t="shared" si="0"/>
        <v>-24.39123967739237</v>
      </c>
      <c r="H6" s="1">
        <v>0.69305555555555554</v>
      </c>
      <c r="I6">
        <v>34452.300000000003</v>
      </c>
      <c r="J6">
        <f t="shared" si="1"/>
        <v>-5.0982103999996866</v>
      </c>
      <c r="K6">
        <v>-3.6799999999999999E-2</v>
      </c>
      <c r="L6">
        <f t="shared" si="2"/>
        <v>-5.1572103999996859</v>
      </c>
      <c r="M6">
        <f>16+38/60</f>
        <v>16.633333333333333</v>
      </c>
      <c r="V6">
        <v>-1.21</v>
      </c>
    </row>
    <row r="7" spans="1:23" x14ac:dyDescent="0.2">
      <c r="A7" s="2">
        <v>6</v>
      </c>
      <c r="B7" s="3">
        <v>-111.82103684400001</v>
      </c>
      <c r="C7" s="3">
        <v>42.0225128469</v>
      </c>
      <c r="D7">
        <v>9.0329999999999586</v>
      </c>
      <c r="E7">
        <v>-3.3999999999999773</v>
      </c>
      <c r="F7">
        <v>-2.054000000000002</v>
      </c>
      <c r="G7">
        <f t="shared" si="0"/>
        <v>9.6516884015181041</v>
      </c>
      <c r="H7" s="1">
        <v>0.68402777777777779</v>
      </c>
      <c r="I7">
        <v>34466.300000000003</v>
      </c>
      <c r="J7">
        <f t="shared" si="1"/>
        <v>-3.6174023999996834</v>
      </c>
      <c r="K7">
        <v>-4.7300000000000002E-2</v>
      </c>
      <c r="L7">
        <f t="shared" si="2"/>
        <v>-3.6659023999996836</v>
      </c>
      <c r="M7">
        <f>16+25/60</f>
        <v>16.416666666666668</v>
      </c>
      <c r="V7">
        <v>-1.1200000000000001</v>
      </c>
    </row>
    <row r="8" spans="1:23" x14ac:dyDescent="0.2">
      <c r="A8" s="2">
        <v>5</v>
      </c>
      <c r="B8" s="3">
        <v>-111.82062606700001</v>
      </c>
      <c r="C8" s="3">
        <v>42.022426502800002</v>
      </c>
      <c r="D8">
        <v>42.948999999999955</v>
      </c>
      <c r="E8">
        <v>-13.312999999999988</v>
      </c>
      <c r="F8">
        <v>-9.3770000000000095</v>
      </c>
      <c r="G8">
        <f t="shared" si="0"/>
        <v>44.965014956074413</v>
      </c>
      <c r="H8" s="1">
        <v>0.67986111111111114</v>
      </c>
      <c r="I8">
        <v>34474.9</v>
      </c>
      <c r="J8">
        <f t="shared" si="1"/>
        <v>-2.7077631999998388</v>
      </c>
      <c r="K8">
        <v>-5.1999999999999998E-2</v>
      </c>
      <c r="L8">
        <f t="shared" si="2"/>
        <v>-2.7515631999998389</v>
      </c>
      <c r="M8">
        <f>16+19/60</f>
        <v>16.316666666666666</v>
      </c>
      <c r="V8">
        <v>-1.04</v>
      </c>
    </row>
    <row r="9" spans="1:23" x14ac:dyDescent="0.2">
      <c r="A9" s="2">
        <v>4</v>
      </c>
      <c r="B9" s="3">
        <v>-111.820219958</v>
      </c>
      <c r="C9" s="3">
        <v>42.022342357500001</v>
      </c>
      <c r="D9">
        <v>76.480999999999995</v>
      </c>
      <c r="E9">
        <v>-22.977999999999952</v>
      </c>
      <c r="F9">
        <v>-16.954999999999998</v>
      </c>
      <c r="G9">
        <f t="shared" si="0"/>
        <v>79.85819835808968</v>
      </c>
      <c r="H9" s="1">
        <v>0.66527777777777775</v>
      </c>
      <c r="I9">
        <v>34486.9</v>
      </c>
      <c r="J9">
        <f t="shared" si="1"/>
        <v>-1.4384991999998391</v>
      </c>
      <c r="K9">
        <v>-6.7699999999999996E-2</v>
      </c>
      <c r="L9">
        <f t="shared" si="2"/>
        <v>-1.4665991999998389</v>
      </c>
      <c r="M9">
        <f>15+58/60</f>
        <v>15.966666666666667</v>
      </c>
      <c r="V9">
        <v>-0.95899999999999996</v>
      </c>
    </row>
    <row r="10" spans="1:23" x14ac:dyDescent="0.2">
      <c r="A10" s="2">
        <v>3</v>
      </c>
      <c r="B10" s="3">
        <v>-111.819690833</v>
      </c>
      <c r="C10" s="3">
        <v>42.022316893199999</v>
      </c>
      <c r="D10">
        <v>120.26</v>
      </c>
      <c r="E10">
        <v>-26.225000000000001</v>
      </c>
      <c r="F10">
        <v>-22.38</v>
      </c>
      <c r="G10">
        <f t="shared" si="0"/>
        <v>123.08622272618493</v>
      </c>
      <c r="H10" s="1">
        <v>0.67500000000000004</v>
      </c>
      <c r="I10">
        <v>34497.5</v>
      </c>
      <c r="J10">
        <f t="shared" si="1"/>
        <v>-0.31731599999999105</v>
      </c>
      <c r="K10">
        <v>-5.74E-2</v>
      </c>
      <c r="L10">
        <f t="shared" si="2"/>
        <v>-0.35571599999999104</v>
      </c>
      <c r="M10">
        <f>16+12/60</f>
        <v>16.2</v>
      </c>
      <c r="V10">
        <v>-0.81699999999999995</v>
      </c>
    </row>
    <row r="11" spans="1:23" x14ac:dyDescent="0.2">
      <c r="A11" s="2">
        <v>2</v>
      </c>
      <c r="B11" s="3">
        <v>-111.819153828</v>
      </c>
      <c r="C11" s="3">
        <v>42.022286403099997</v>
      </c>
      <c r="D11">
        <v>164.68600000000004</v>
      </c>
      <c r="E11">
        <v>-30.036000000000058</v>
      </c>
      <c r="F11">
        <v>-25.145999999999987</v>
      </c>
      <c r="G11">
        <f t="shared" si="0"/>
        <v>167.40262809167606</v>
      </c>
      <c r="H11" s="1">
        <v>0.67222222222222217</v>
      </c>
      <c r="I11">
        <v>34498.699999999997</v>
      </c>
      <c r="J11">
        <f t="shared" si="1"/>
        <v>-0.19038960000030158</v>
      </c>
      <c r="K11">
        <v>-6.0400000000000002E-2</v>
      </c>
      <c r="L11">
        <f t="shared" si="2"/>
        <v>-0.22578960000030157</v>
      </c>
      <c r="M11">
        <f>16+8/60</f>
        <v>16.133333333333333</v>
      </c>
      <c r="V11">
        <v>-0.70099999999999996</v>
      </c>
    </row>
    <row r="12" spans="1:23" x14ac:dyDescent="0.2">
      <c r="A12" t="s">
        <v>2</v>
      </c>
      <c r="B12" s="3">
        <v>-111.818652013</v>
      </c>
      <c r="C12" s="3">
        <v>42.022258100199998</v>
      </c>
      <c r="D12">
        <v>206.20100000000002</v>
      </c>
      <c r="E12">
        <v>-33.576000000000022</v>
      </c>
      <c r="F12">
        <v>-27.48599999999999</v>
      </c>
      <c r="G12">
        <f t="shared" si="0"/>
        <v>208.91673024676606</v>
      </c>
      <c r="H12" s="1">
        <v>0.63402777777777775</v>
      </c>
      <c r="I12">
        <v>34500.5</v>
      </c>
      <c r="J12">
        <f t="shared" si="1"/>
        <v>0</v>
      </c>
      <c r="K12">
        <v>-9.5799999999999996E-2</v>
      </c>
      <c r="L12">
        <f t="shared" si="2"/>
        <v>0</v>
      </c>
      <c r="M12">
        <f>15+13/60</f>
        <v>15.216666666666667</v>
      </c>
      <c r="V12">
        <v>-0.621</v>
      </c>
    </row>
    <row r="13" spans="1:23" x14ac:dyDescent="0.2">
      <c r="A13" t="s">
        <v>3</v>
      </c>
      <c r="B13" s="3">
        <v>-111.818652013</v>
      </c>
      <c r="C13" s="3">
        <v>42.022258100199998</v>
      </c>
      <c r="D13">
        <v>206.20100000000002</v>
      </c>
      <c r="E13">
        <v>-33.576000000000022</v>
      </c>
      <c r="F13">
        <v>-27.48599999999999</v>
      </c>
      <c r="G13">
        <f t="shared" si="0"/>
        <v>208.91673024676606</v>
      </c>
      <c r="H13" s="1">
        <v>0.6694444444444444</v>
      </c>
      <c r="I13">
        <v>34501.5</v>
      </c>
      <c r="J13">
        <f t="shared" si="1"/>
        <v>0.10577200000000886</v>
      </c>
      <c r="K13">
        <v>-6.3399999999999998E-2</v>
      </c>
      <c r="L13">
        <f t="shared" si="2"/>
        <v>7.3372000000008875E-2</v>
      </c>
      <c r="M13">
        <f>16+4/60</f>
        <v>16.066666666666666</v>
      </c>
      <c r="V13">
        <v>-0.621</v>
      </c>
    </row>
    <row r="14" spans="1:23" x14ac:dyDescent="0.2">
      <c r="A14" s="2">
        <v>12</v>
      </c>
      <c r="B14" s="3">
        <v>-111.807040495</v>
      </c>
      <c r="C14" s="3">
        <v>42.024881417400003</v>
      </c>
      <c r="D14">
        <v>1170.261</v>
      </c>
      <c r="E14">
        <v>248.56200000000001</v>
      </c>
      <c r="F14">
        <v>-28.573000000000008</v>
      </c>
      <c r="G14">
        <f t="shared" si="0"/>
        <v>1196.3669487097175</v>
      </c>
      <c r="H14" s="1">
        <v>0.73958333333333337</v>
      </c>
      <c r="I14">
        <v>34455.199999999997</v>
      </c>
      <c r="J14">
        <f t="shared" si="1"/>
        <v>-4.7914716000002997</v>
      </c>
      <c r="K14">
        <v>1.8800000000000001E-2</v>
      </c>
      <c r="L14">
        <f t="shared" si="2"/>
        <v>-4.9060716000002991</v>
      </c>
      <c r="M14">
        <f>17+45/60</f>
        <v>17.75</v>
      </c>
      <c r="V14">
        <v>-9.1999999999999998E-2</v>
      </c>
    </row>
    <row r="15" spans="1:23" x14ac:dyDescent="0.2">
      <c r="H15" s="4">
        <v>40267</v>
      </c>
    </row>
    <row r="19" spans="8:9" x14ac:dyDescent="0.2">
      <c r="H19">
        <v>-145.47240665500794</v>
      </c>
      <c r="I19">
        <v>-14.202284800000148</v>
      </c>
    </row>
    <row r="20" spans="8:9" x14ac:dyDescent="0.2">
      <c r="H20">
        <v>-115.03130008828033</v>
      </c>
      <c r="I20">
        <v>-12.195693999999996</v>
      </c>
    </row>
    <row r="21" spans="8:9" x14ac:dyDescent="0.2">
      <c r="H21">
        <v>-84.748738669079927</v>
      </c>
      <c r="I21">
        <v>-9.4305219999999927</v>
      </c>
    </row>
    <row r="22" spans="8:9" x14ac:dyDescent="0.2">
      <c r="H22">
        <v>-55.577679728466528</v>
      </c>
      <c r="I22">
        <v>-7.2995048000001477</v>
      </c>
    </row>
    <row r="23" spans="8:9" x14ac:dyDescent="0.2">
      <c r="H23">
        <v>-24.39123967739237</v>
      </c>
      <c r="I23">
        <v>-5.1572103999996859</v>
      </c>
    </row>
    <row r="24" spans="8:9" x14ac:dyDescent="0.2">
      <c r="H24">
        <v>9.6516884015181041</v>
      </c>
      <c r="I24">
        <v>-3.6659023999996836</v>
      </c>
    </row>
    <row r="25" spans="8:9" x14ac:dyDescent="0.2">
      <c r="H25">
        <v>44.965014956074413</v>
      </c>
      <c r="I25">
        <v>-2.7515631999998389</v>
      </c>
    </row>
    <row r="26" spans="8:9" x14ac:dyDescent="0.2">
      <c r="H26">
        <v>79.85819835808968</v>
      </c>
      <c r="I26">
        <v>-1.4665991999998389</v>
      </c>
    </row>
    <row r="27" spans="8:9" x14ac:dyDescent="0.2">
      <c r="H27">
        <v>123.08622272618493</v>
      </c>
      <c r="I27">
        <v>-0.35571599999999104</v>
      </c>
    </row>
    <row r="28" spans="8:9" x14ac:dyDescent="0.2">
      <c r="H28">
        <v>167.40262809167606</v>
      </c>
      <c r="I28">
        <v>-0.22578960000030157</v>
      </c>
    </row>
    <row r="29" spans="8:9" x14ac:dyDescent="0.2">
      <c r="H29">
        <v>208.91673024676606</v>
      </c>
      <c r="I29">
        <v>0</v>
      </c>
    </row>
    <row r="30" spans="8:9" x14ac:dyDescent="0.2">
      <c r="H30">
        <v>208.91673024676606</v>
      </c>
      <c r="I30">
        <v>7.3372000000008875E-2</v>
      </c>
    </row>
    <row r="31" spans="8:9" x14ac:dyDescent="0.2">
      <c r="H31">
        <v>1196.3669487097175</v>
      </c>
      <c r="I31">
        <v>-4.9060716000002991</v>
      </c>
    </row>
  </sheetData>
  <phoneticPr fontId="1"/>
  <pageMargins left="0.7" right="0.7" top="0.75" bottom="0.75" header="0.3" footer="0.3"/>
  <pageSetup paperSize="0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Microsoft Office User</cp:lastModifiedBy>
  <dcterms:created xsi:type="dcterms:W3CDTF">2010-04-02T15:01:44Z</dcterms:created>
  <dcterms:modified xsi:type="dcterms:W3CDTF">2023-03-29T21:17:34Z</dcterms:modified>
</cp:coreProperties>
</file>